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Users/kaitlyn/Downloads/"/>
    </mc:Choice>
  </mc:AlternateContent>
  <xr:revisionPtr revIDLastSave="0" documentId="13_ncr:1_{3DBBA25B-2401-944B-9E98-2FD8AA8FDFF4}" xr6:coauthVersionLast="47" xr6:coauthVersionMax="47" xr10:uidLastSave="{00000000-0000-0000-0000-000000000000}"/>
  <bookViews>
    <workbookView xWindow="0" yWindow="500" windowWidth="35840" windowHeight="20680" xr2:uid="{00000000-000D-0000-FFFF-FFFF00000000}"/>
  </bookViews>
  <sheets>
    <sheet name="Events Assessment" sheetId="1" r:id="rId1"/>
    <sheet name="Details" sheetId="2" state="hidden" r:id="rId2"/>
    <sheet name="Calculation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1">
      <go:sheetsCustomData xmlns:go="http://customooxmlschemas.google.com/" r:id="rId7" roundtripDataSignature="AMtx7mhE9BnIh6rRzU8h8YQzMu+t1P+yLw=="/>
    </ext>
  </extLst>
</workbook>
</file>

<file path=xl/calcChain.xml><?xml version="1.0" encoding="utf-8"?>
<calcChain xmlns="http://schemas.openxmlformats.org/spreadsheetml/2006/main">
  <c r="C98" i="3" l="1"/>
  <c r="E98" i="3" s="1"/>
  <c r="E96" i="3"/>
  <c r="C96" i="3"/>
  <c r="C95" i="3"/>
  <c r="E95" i="3" s="1"/>
  <c r="C94" i="3"/>
  <c r="C100" i="3" s="1"/>
  <c r="I94" i="3" s="1"/>
  <c r="C91" i="3"/>
  <c r="E85" i="3"/>
  <c r="F84" i="3"/>
  <c r="F83" i="3"/>
  <c r="F82" i="3"/>
  <c r="F81" i="3"/>
  <c r="F80" i="3"/>
  <c r="F79" i="3"/>
  <c r="F78" i="3"/>
  <c r="F76" i="3"/>
  <c r="F75" i="3"/>
  <c r="F74" i="3"/>
  <c r="F73" i="3"/>
  <c r="F72" i="3"/>
  <c r="F71" i="3"/>
  <c r="F70" i="3"/>
  <c r="F68" i="3"/>
  <c r="F67" i="3"/>
  <c r="F66" i="3"/>
  <c r="F65" i="3"/>
  <c r="F64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7" i="3"/>
  <c r="F46" i="3"/>
  <c r="F45" i="3"/>
  <c r="F44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85" i="3" s="1"/>
  <c r="G19" i="3"/>
  <c r="G17" i="3"/>
  <c r="F17" i="3"/>
  <c r="F21" i="3" s="1"/>
  <c r="D17" i="3"/>
  <c r="F16" i="3"/>
  <c r="D16" i="3"/>
  <c r="G16" i="3" s="1"/>
  <c r="E9" i="3"/>
  <c r="E8" i="3"/>
  <c r="G10" i="3" s="1"/>
  <c r="E6" i="3"/>
  <c r="C6" i="3"/>
  <c r="G3" i="3"/>
  <c r="G6" i="3" s="1"/>
  <c r="G38" i="2"/>
  <c r="F29" i="2"/>
  <c r="F30" i="2" s="1"/>
  <c r="F32" i="2" s="1"/>
  <c r="G41" i="1"/>
  <c r="I93" i="3" l="1"/>
  <c r="E94" i="3"/>
  <c r="E91" i="3"/>
  <c r="B105" i="3" s="1"/>
  <c r="D105" i="3" s="1"/>
</calcChain>
</file>

<file path=xl/sharedStrings.xml><?xml version="1.0" encoding="utf-8"?>
<sst xmlns="http://schemas.openxmlformats.org/spreadsheetml/2006/main" count="262" uniqueCount="218">
  <si>
    <t>(insert company logo)</t>
  </si>
  <si>
    <t>REPORTING PERIOD (Year)</t>
  </si>
  <si>
    <t>EVENTS CALCULATOR</t>
  </si>
  <si>
    <t>EVENT DETAILS</t>
  </si>
  <si>
    <t>Event</t>
  </si>
  <si>
    <t>Event Name</t>
  </si>
  <si>
    <t>Venue Name</t>
  </si>
  <si>
    <t>Square footage</t>
  </si>
  <si>
    <t>Energy (kWh per month)</t>
  </si>
  <si>
    <t>Days Used</t>
  </si>
  <si>
    <t>Contact</t>
  </si>
  <si>
    <t>Dates</t>
  </si>
  <si>
    <t>Location</t>
  </si>
  <si>
    <t>Expected No. of Attendees</t>
  </si>
  <si>
    <t>Accommodation</t>
  </si>
  <si>
    <t>No. Nights</t>
  </si>
  <si>
    <t>No. Beds</t>
  </si>
  <si>
    <t>Star Rating (2-5)</t>
  </si>
  <si>
    <t>Location (city, country)</t>
  </si>
  <si>
    <t>*If star-rating is unknown, please describe the accommodation used by event attendees.</t>
  </si>
  <si>
    <t>Ground Transport</t>
  </si>
  <si>
    <t>Vehicle Type</t>
  </si>
  <si>
    <t>Fuel Type</t>
  </si>
  <si>
    <t xml:space="preserve">No. Miles driven </t>
  </si>
  <si>
    <r>
      <rPr>
        <b/>
        <sz val="10"/>
        <color rgb="FFFF0000"/>
        <rFont val="&quot;Proxima Nova&quot;"/>
      </rPr>
      <t xml:space="preserve">OR </t>
    </r>
    <r>
      <rPr>
        <b/>
        <sz val="10"/>
        <color rgb="FF000000"/>
        <rFont val="&quot;Proxima Nova&quot;"/>
      </rPr>
      <t>No. of Hours Driven</t>
    </r>
  </si>
  <si>
    <t>Standard</t>
  </si>
  <si>
    <t>Diesel</t>
  </si>
  <si>
    <t>Luxury</t>
  </si>
  <si>
    <t>Gasoline</t>
  </si>
  <si>
    <t>Hybrid</t>
  </si>
  <si>
    <t>Motorycle</t>
  </si>
  <si>
    <t>Van</t>
  </si>
  <si>
    <t>*Please use the drop downs to select the vehicle type and fuel associated with it to transport guests to venue and accommodation</t>
  </si>
  <si>
    <t>Commercial Flights (varies by attendee)</t>
  </si>
  <si>
    <t>OR</t>
  </si>
  <si>
    <t>Flights (estimated by flight duration)</t>
  </si>
  <si>
    <t>Flight Class</t>
  </si>
  <si>
    <t>Origin (airport code)</t>
  </si>
  <si>
    <t>Destination (airport code)</t>
  </si>
  <si>
    <t>Layovers (airport code)</t>
  </si>
  <si>
    <t>Flight Duration</t>
  </si>
  <si>
    <t>Number of Flights</t>
  </si>
  <si>
    <t>Premium</t>
  </si>
  <si>
    <t>Short Haul</t>
  </si>
  <si>
    <t>Economy</t>
  </si>
  <si>
    <t>Medium Haul</t>
  </si>
  <si>
    <t>Long Haul</t>
  </si>
  <si>
    <t>*Estimate flight duration, when exact origin airport of event attendees is unkonwn</t>
  </si>
  <si>
    <t>Charter Flights</t>
  </si>
  <si>
    <t>Plane Type</t>
  </si>
  <si>
    <t>Duration (in hours and minutes)</t>
  </si>
  <si>
    <t>-</t>
  </si>
  <si>
    <t>VLJ</t>
  </si>
  <si>
    <t>Super Light</t>
  </si>
  <si>
    <t>Ultra Long Range</t>
  </si>
  <si>
    <t>VIP Airliner</t>
  </si>
  <si>
    <t>WASTE CALCULATOR</t>
  </si>
  <si>
    <t>Waste</t>
  </si>
  <si>
    <t>Total Weight (pounds)</t>
  </si>
  <si>
    <t>Garbage</t>
  </si>
  <si>
    <t>Food (compost)</t>
  </si>
  <si>
    <t>Recycling</t>
  </si>
  <si>
    <t>Paper &amp; Cardboard</t>
  </si>
  <si>
    <t>Plastic</t>
  </si>
  <si>
    <t>Glass</t>
  </si>
  <si>
    <t>Oil</t>
  </si>
  <si>
    <t>Other</t>
  </si>
  <si>
    <t>Total CO2 (mtons)</t>
  </si>
  <si>
    <t>Cost per tonne</t>
  </si>
  <si>
    <t>Cost to Offset</t>
  </si>
  <si>
    <t>Totals</t>
  </si>
  <si>
    <t>* Your events total CO2 emmissions will be calculated once you send us the information back.</t>
  </si>
  <si>
    <t>How we reach our kilograms of CO2 per Square Ft Calculations for International</t>
  </si>
  <si>
    <t>Conference Facility</t>
  </si>
  <si>
    <t>40,000 Sq Ft</t>
  </si>
  <si>
    <t>All Energy Consumption Per Year</t>
  </si>
  <si>
    <t>20.5 kWh/sq ft per year</t>
  </si>
  <si>
    <t>All Energy Consumption Per Day</t>
  </si>
  <si>
    <t>0.0562 kWh/sq ft per day (divide by 365)</t>
  </si>
  <si>
    <t>Total Per Day Energy For Conference Facility - kWh</t>
  </si>
  <si>
    <t>2246.5753 kWh (0.0562 x 40,000 sq ft)</t>
  </si>
  <si>
    <t>Emission Factor for Abu Dhabi</t>
  </si>
  <si>
    <t>Kgs of CO2 Per Day For Conference Center</t>
  </si>
  <si>
    <t>1426.64118 (2246.5753 x .635 kg CO2 per kWh)</t>
  </si>
  <si>
    <t>1.0982 kgs of CO2 / kWh</t>
  </si>
  <si>
    <t>Kgs CO2 Per Sq Ft Per Day for Conference Center</t>
  </si>
  <si>
    <t>0.0356666 (1426.64118 kg CO2 total / 40,000 sq ft)</t>
  </si>
  <si>
    <t>How we reached our kilograms of CO2 per Square Ft Calculations for Abu Dhabi</t>
  </si>
  <si>
    <t>368,215 Sq Ft</t>
  </si>
  <si>
    <t>20693.683 kWh (0.0562 x 368,215 sq ft)</t>
  </si>
  <si>
    <t>kgs CO2 Per Day For Conference Center</t>
  </si>
  <si>
    <t>22,725.8027 (20693.683 x 1.0982 kg CO2 per kWh)</t>
  </si>
  <si>
    <t>0.06171884 (1426.64118 kg CO2 total / 368,215 sq ft)</t>
  </si>
  <si>
    <t>How we reached our kilograms of CO2 per hotel room for Abu Dhabi</t>
  </si>
  <si>
    <t>kWh in tower per week</t>
  </si>
  <si>
    <t>kWh consumed in tower per day</t>
  </si>
  <si>
    <t>(total / 7)</t>
  </si>
  <si>
    <t>kWh consumed per day per room in tower</t>
  </si>
  <si>
    <t>Total per day / # of rooms</t>
  </si>
  <si>
    <t>kWh consumed per 732 hotel room nights</t>
  </si>
  <si>
    <t>per room consumption * 732 night stays</t>
  </si>
  <si>
    <t>kgs of carbon per hotel room</t>
  </si>
  <si>
    <t>kWh per room * emission factor</t>
  </si>
  <si>
    <t>Conference Facility Worksheet</t>
  </si>
  <si>
    <t>Building Classification (from DOE/EIA Data):</t>
  </si>
  <si>
    <t>Public Gathering</t>
  </si>
  <si>
    <t>(Type)</t>
  </si>
  <si>
    <t>All Energy Consumption Per Year (from DOE/EIA Data)</t>
  </si>
  <si>
    <t>kWh/sq ft per year</t>
  </si>
  <si>
    <t>kWh/sq ft per day</t>
  </si>
  <si>
    <t>Facilities</t>
  </si>
  <si>
    <t xml:space="preserve">Square Footage </t>
  </si>
  <si>
    <t>Energy- kWh</t>
  </si>
  <si>
    <t>CO2/day (mtons)</t>
  </si>
  <si>
    <t>Days Used/# of Events</t>
  </si>
  <si>
    <t>CO2 Over Entire Event (mtons)</t>
  </si>
  <si>
    <t>Vehicle Types</t>
  </si>
  <si>
    <t>Jet Planes</t>
  </si>
  <si>
    <t>Summit Event Location</t>
  </si>
  <si>
    <t>Light</t>
  </si>
  <si>
    <t>Total</t>
  </si>
  <si>
    <t>Hotel</t>
  </si>
  <si>
    <t>Midsize</t>
  </si>
  <si>
    <t>Hotel Night Stays</t>
  </si>
  <si>
    <t>Gas Cubic Meter</t>
  </si>
  <si>
    <t>Total Hotel CO2 Over Summit (mtons)</t>
  </si>
  <si>
    <t>Super Midsize</t>
  </si>
  <si>
    <t>kWh for 732 Room Nights</t>
  </si>
  <si>
    <t>Large</t>
  </si>
  <si>
    <t>Turboprop Aircraft</t>
  </si>
  <si>
    <t>Transportation</t>
  </si>
  <si>
    <t>.</t>
  </si>
  <si>
    <t>Ground</t>
  </si>
  <si>
    <t>Estimated number of miles driven for event operation</t>
  </si>
  <si>
    <t>No. of Miles</t>
  </si>
  <si>
    <t>Average Miles Per Gallon</t>
  </si>
  <si>
    <t>Bus</t>
  </si>
  <si>
    <t>Luxury Car</t>
  </si>
  <si>
    <t>Hybrid Vehicles</t>
  </si>
  <si>
    <t xml:space="preserve">Air  </t>
  </si>
  <si>
    <t xml:space="preserve">Flights - </t>
  </si>
  <si>
    <t>CO2/Flight (mtons)</t>
  </si>
  <si>
    <t>Number of Flights by Airport</t>
  </si>
  <si>
    <t>Total CO2 (mtons) by Airport</t>
  </si>
  <si>
    <t xml:space="preserve">Europe </t>
  </si>
  <si>
    <t>London 62</t>
  </si>
  <si>
    <t>Paris 11</t>
  </si>
  <si>
    <t>Hannover 2</t>
  </si>
  <si>
    <t>Hamburg 2</t>
  </si>
  <si>
    <t>Athens 2</t>
  </si>
  <si>
    <t xml:space="preserve">Amsterdam 4 </t>
  </si>
  <si>
    <t>Lisbon 3</t>
  </si>
  <si>
    <t>Moscow 5</t>
  </si>
  <si>
    <t>Madrid 5</t>
  </si>
  <si>
    <t>Geneva 7</t>
  </si>
  <si>
    <t>Istanbul 4</t>
  </si>
  <si>
    <t>Brussels 2</t>
  </si>
  <si>
    <t>Sofia 1</t>
  </si>
  <si>
    <t>Dublin 1</t>
  </si>
  <si>
    <t>Copenhagen 1</t>
  </si>
  <si>
    <t>Rome 2</t>
  </si>
  <si>
    <t>Montenegro 2</t>
  </si>
  <si>
    <t xml:space="preserve">Africa  </t>
  </si>
  <si>
    <t>Pretoria 5</t>
  </si>
  <si>
    <t>Johannesburg 12</t>
  </si>
  <si>
    <t>Cairo 2</t>
  </si>
  <si>
    <t>Nairobi 1</t>
  </si>
  <si>
    <t xml:space="preserve">Asia </t>
  </si>
  <si>
    <t>Hong Kong 9</t>
  </si>
  <si>
    <t>Bangkok 8</t>
  </si>
  <si>
    <t>Singapore 11</t>
  </si>
  <si>
    <t>Beijing 26</t>
  </si>
  <si>
    <t>Hainan 7</t>
  </si>
  <si>
    <t>Shanghai 10</t>
  </si>
  <si>
    <t>Haikou 9</t>
  </si>
  <si>
    <t>Gangzhou 5</t>
  </si>
  <si>
    <t>Tokyo 29</t>
  </si>
  <si>
    <t>Mumbai 15</t>
  </si>
  <si>
    <t>New Dehli 10</t>
  </si>
  <si>
    <t>Seoul 5</t>
  </si>
  <si>
    <t>Sydney 9</t>
  </si>
  <si>
    <t>Wellington 2</t>
  </si>
  <si>
    <t>Middle East</t>
  </si>
  <si>
    <t>Amman 3</t>
  </si>
  <si>
    <t>Doha 4</t>
  </si>
  <si>
    <t>Kuwait city 3</t>
  </si>
  <si>
    <t>Beirut 1</t>
  </si>
  <si>
    <t>Riyadh 1</t>
  </si>
  <si>
    <t xml:space="preserve">North America  </t>
  </si>
  <si>
    <t>Los Angeles 10</t>
  </si>
  <si>
    <t>New York 21</t>
  </si>
  <si>
    <t>Chicago 16</t>
  </si>
  <si>
    <t>Washington 15</t>
  </si>
  <si>
    <t>Atlanta 13</t>
  </si>
  <si>
    <t>Vancouver 4</t>
  </si>
  <si>
    <t>Mexico City 6</t>
  </si>
  <si>
    <t xml:space="preserve">South America  </t>
  </si>
  <si>
    <t>Sao Paulo 11</t>
  </si>
  <si>
    <t>Rio 4</t>
  </si>
  <si>
    <t>Buenos Aires 3</t>
  </si>
  <si>
    <t>Bogota 1</t>
  </si>
  <si>
    <t>Quito 5</t>
  </si>
  <si>
    <t>Caracas 1</t>
  </si>
  <si>
    <t>Lima 2</t>
  </si>
  <si>
    <t>Total 415</t>
  </si>
  <si>
    <t>Waste &amp; Recycling</t>
  </si>
  <si>
    <t>Estimated lbs of trash produced per event</t>
  </si>
  <si>
    <t>Total Waste (lbs)</t>
  </si>
  <si>
    <t>CO2 resulting from waste (mtons)</t>
  </si>
  <si>
    <t>Estimated lbs of recycling produced per event</t>
  </si>
  <si>
    <t>Total Recycling (lbs)</t>
  </si>
  <si>
    <t>CO2 resulting from recycling (mtons)</t>
  </si>
  <si>
    <t>·         Paper and cardboard</t>
  </si>
  <si>
    <t>·         Plastic</t>
  </si>
  <si>
    <t>·         Glass</t>
  </si>
  <si>
    <t>·         Other Waste oil –</t>
  </si>
  <si>
    <t>* very low compared to previous years</t>
  </si>
  <si>
    <t xml:space="preserve">Email your completed worksheet and any questions to carbon@sustainabletravel.org.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</si>
</sst>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"/>
    <numFmt numFmtId="165" formatCode="&quot;$&quot;#,##0\ ;&quot;$&quot;\(#,##0\)"/>
    <numFmt numFmtId="166" formatCode="&quot;$&quot;#,##0.00\ ;&quot;$&quot;\(#,##0.00\)"/>
    <numFmt numFmtId="167" formatCode="&quot;$&quot;#,##0.00"/>
    <numFmt numFmtId="168" formatCode="&quot;€ &quot;#,##0.00"/>
    <numFmt numFmtId="169" formatCode="#,##0.0"/>
    <numFmt numFmtId="170" formatCode="#,##0.000"/>
  </numFmts>
  <fonts count="22">
    <font>
      <sz val="10"/>
      <color rgb="FF000000"/>
      <name val="Arial"/>
      <scheme val="minor"/>
    </font>
    <font>
      <sz val="10"/>
      <color rgb="FF000000"/>
      <name val="Verdana"/>
      <family val="2"/>
    </font>
    <font>
      <sz val="10"/>
      <name val="Arial"/>
      <family val="2"/>
    </font>
    <font>
      <b/>
      <sz val="16"/>
      <color rgb="FF000000"/>
      <name val="Proxima Nova"/>
    </font>
    <font>
      <sz val="10"/>
      <color rgb="FF000000"/>
      <name val="Proxima Nova"/>
    </font>
    <font>
      <b/>
      <sz val="14"/>
      <color rgb="FF000000"/>
      <name val="Proxima Nova"/>
    </font>
    <font>
      <b/>
      <sz val="10"/>
      <color rgb="FF000000"/>
      <name val="Proxima Nova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rgb="FF000000"/>
      <name val="Proxima Nova"/>
    </font>
    <font>
      <sz val="10"/>
      <color rgb="FFFF0000"/>
      <name val="Proxima Nova"/>
    </font>
    <font>
      <b/>
      <sz val="10"/>
      <color rgb="FFFF0000"/>
      <name val="Proxima Nova"/>
    </font>
    <font>
      <sz val="10"/>
      <color rgb="FF000000"/>
      <name val="Arial"/>
      <family val="2"/>
    </font>
    <font>
      <sz val="10"/>
      <color rgb="FFFFFFFF"/>
      <name val="Proxima Nova"/>
    </font>
    <font>
      <sz val="10"/>
      <color rgb="FF33CCCC"/>
      <name val="Proxima Nova"/>
    </font>
    <font>
      <b/>
      <sz val="10"/>
      <color rgb="FF000000"/>
      <name val="Verdana"/>
      <family val="2"/>
    </font>
    <font>
      <i/>
      <sz val="10"/>
      <color rgb="FF000000"/>
      <name val="Verdana"/>
      <family val="2"/>
    </font>
    <font>
      <b/>
      <i/>
      <sz val="12"/>
      <color rgb="FF000000"/>
      <name val="Proxima Nova"/>
    </font>
    <font>
      <sz val="12"/>
      <color rgb="FF000000"/>
      <name val="Proxima Nova"/>
    </font>
    <font>
      <sz val="11"/>
      <color rgb="FF000000"/>
      <name val="Proxima Nova"/>
    </font>
    <font>
      <b/>
      <sz val="10"/>
      <color rgb="FFFF0000"/>
      <name val="&quot;Proxima Nova&quot;"/>
    </font>
    <font>
      <b/>
      <sz val="10"/>
      <color rgb="FF000000"/>
      <name val="&quot;Proxima Nova&quot;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0E0E3"/>
        <bgColor rgb="FFD0E0E3"/>
      </patternFill>
    </fill>
    <fill>
      <patternFill patternType="solid">
        <fgColor rgb="FFCCCCCC"/>
        <bgColor rgb="FFCCCC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00CCFF"/>
        <bgColor rgb="FF00CCFF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 applyAlignment="1">
      <alignment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0" borderId="0" xfId="0" applyFont="1"/>
    <xf numFmtId="0" fontId="4" fillId="0" borderId="12" xfId="0" applyFont="1" applyBorder="1"/>
    <xf numFmtId="0" fontId="4" fillId="2" borderId="4" xfId="0" applyFont="1" applyFill="1" applyBorder="1"/>
    <xf numFmtId="0" fontId="4" fillId="0" borderId="0" xfId="0" applyFont="1"/>
    <xf numFmtId="0" fontId="5" fillId="0" borderId="0" xfId="0" applyFont="1"/>
    <xf numFmtId="0" fontId="6" fillId="4" borderId="12" xfId="0" applyFont="1" applyFill="1" applyBorder="1"/>
    <xf numFmtId="0" fontId="7" fillId="0" borderId="12" xfId="0" applyFont="1" applyBorder="1" applyAlignment="1">
      <alignment wrapText="1"/>
    </xf>
    <xf numFmtId="0" fontId="6" fillId="0" borderId="12" xfId="0" applyFont="1" applyBorder="1"/>
    <xf numFmtId="0" fontId="8" fillId="0" borderId="12" xfId="0" applyFont="1" applyBorder="1" applyAlignment="1">
      <alignment wrapText="1"/>
    </xf>
    <xf numFmtId="0" fontId="5" fillId="2" borderId="4" xfId="0" applyFont="1" applyFill="1" applyBorder="1" applyAlignment="1">
      <alignment horizontal="left"/>
    </xf>
    <xf numFmtId="0" fontId="6" fillId="2" borderId="12" xfId="0" applyFont="1" applyFill="1" applyBorder="1"/>
    <xf numFmtId="0" fontId="8" fillId="2" borderId="4" xfId="0" applyFont="1" applyFill="1" applyBorder="1" applyAlignment="1">
      <alignment wrapText="1"/>
    </xf>
    <xf numFmtId="0" fontId="6" fillId="0" borderId="0" xfId="0" applyFont="1"/>
    <xf numFmtId="0" fontId="4" fillId="2" borderId="12" xfId="0" applyFont="1" applyFill="1" applyBorder="1"/>
    <xf numFmtId="164" fontId="9" fillId="2" borderId="4" xfId="0" applyNumberFormat="1" applyFont="1" applyFill="1" applyBorder="1" applyAlignment="1">
      <alignment horizontal="center"/>
    </xf>
    <xf numFmtId="164" fontId="4" fillId="0" borderId="0" xfId="0" applyNumberFormat="1" applyFont="1"/>
    <xf numFmtId="164" fontId="6" fillId="2" borderId="4" xfId="0" applyNumberFormat="1" applyFont="1" applyFill="1" applyBorder="1"/>
    <xf numFmtId="0" fontId="2" fillId="0" borderId="16" xfId="0" applyFont="1" applyBorder="1" applyAlignment="1">
      <alignment wrapText="1"/>
    </xf>
    <xf numFmtId="0" fontId="9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4" xfId="0" applyFont="1" applyFill="1" applyBorder="1"/>
    <xf numFmtId="164" fontId="6" fillId="0" borderId="0" xfId="0" applyNumberFormat="1" applyFont="1"/>
    <xf numFmtId="164" fontId="4" fillId="2" borderId="4" xfId="0" applyNumberFormat="1" applyFont="1" applyFill="1" applyBorder="1"/>
    <xf numFmtId="0" fontId="11" fillId="2" borderId="4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0" borderId="12" xfId="0" applyFont="1" applyBorder="1"/>
    <xf numFmtId="0" fontId="12" fillId="0" borderId="0" xfId="0" applyFont="1"/>
    <xf numFmtId="3" fontId="12" fillId="0" borderId="12" xfId="0" applyNumberFormat="1" applyFont="1" applyBorder="1"/>
    <xf numFmtId="3" fontId="12" fillId="0" borderId="0" xfId="0" applyNumberFormat="1" applyFont="1"/>
    <xf numFmtId="0" fontId="6" fillId="0" borderId="0" xfId="0" applyFont="1" applyAlignment="1">
      <alignment horizontal="center"/>
    </xf>
    <xf numFmtId="0" fontId="13" fillId="0" borderId="0" xfId="0" applyFont="1"/>
    <xf numFmtId="0" fontId="6" fillId="3" borderId="12" xfId="0" applyFont="1" applyFill="1" applyBorder="1"/>
    <xf numFmtId="2" fontId="4" fillId="2" borderId="4" xfId="0" applyNumberFormat="1" applyFont="1" applyFill="1" applyBorder="1"/>
    <xf numFmtId="2" fontId="4" fillId="0" borderId="0" xfId="0" applyNumberFormat="1" applyFont="1"/>
    <xf numFmtId="0" fontId="4" fillId="2" borderId="1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6" fillId="0" borderId="17" xfId="0" applyFont="1" applyBorder="1"/>
    <xf numFmtId="0" fontId="5" fillId="0" borderId="18" xfId="0" applyFont="1" applyBorder="1"/>
    <xf numFmtId="164" fontId="6" fillId="2" borderId="12" xfId="0" applyNumberFormat="1" applyFont="1" applyFill="1" applyBorder="1"/>
    <xf numFmtId="165" fontId="6" fillId="2" borderId="12" xfId="0" applyNumberFormat="1" applyFont="1" applyFill="1" applyBorder="1"/>
    <xf numFmtId="166" fontId="6" fillId="2" borderId="12" xfId="0" applyNumberFormat="1" applyFont="1" applyFill="1" applyBorder="1"/>
    <xf numFmtId="0" fontId="6" fillId="0" borderId="19" xfId="0" applyFont="1" applyBorder="1"/>
    <xf numFmtId="167" fontId="1" fillId="0" borderId="0" xfId="0" applyNumberFormat="1" applyFont="1"/>
    <xf numFmtId="168" fontId="1" fillId="0" borderId="0" xfId="0" applyNumberFormat="1" applyFont="1"/>
    <xf numFmtId="0" fontId="15" fillId="0" borderId="0" xfId="0" applyFont="1"/>
    <xf numFmtId="0" fontId="16" fillId="0" borderId="0" xfId="0" applyFont="1"/>
    <xf numFmtId="0" fontId="1" fillId="0" borderId="17" xfId="0" applyFont="1" applyBorder="1"/>
    <xf numFmtId="0" fontId="1" fillId="0" borderId="18" xfId="0" applyFont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0" borderId="19" xfId="0" applyFont="1" applyBorder="1"/>
    <xf numFmtId="0" fontId="1" fillId="3" borderId="23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3" fontId="1" fillId="0" borderId="0" xfId="0" applyNumberFormat="1" applyFont="1"/>
    <xf numFmtId="0" fontId="1" fillId="3" borderId="26" xfId="0" applyFont="1" applyFill="1" applyBorder="1"/>
    <xf numFmtId="0" fontId="1" fillId="3" borderId="4" xfId="0" applyFont="1" applyFill="1" applyBorder="1"/>
    <xf numFmtId="0" fontId="1" fillId="3" borderId="27" xfId="0" applyFont="1" applyFill="1" applyBorder="1"/>
    <xf numFmtId="0" fontId="1" fillId="0" borderId="28" xfId="0" applyFont="1" applyBorder="1"/>
    <xf numFmtId="0" fontId="1" fillId="3" borderId="4" xfId="0" applyFont="1" applyFill="1" applyBorder="1" applyAlignment="1">
      <alignment horizontal="left"/>
    </xf>
    <xf numFmtId="0" fontId="15" fillId="0" borderId="29" xfId="0" applyFont="1" applyBorder="1"/>
    <xf numFmtId="0" fontId="1" fillId="3" borderId="30" xfId="0" applyFont="1" applyFill="1" applyBorder="1"/>
    <xf numFmtId="0" fontId="15" fillId="3" borderId="12" xfId="0" applyFont="1" applyFill="1" applyBorder="1" applyAlignment="1">
      <alignment horizontal="left"/>
    </xf>
    <xf numFmtId="0" fontId="1" fillId="3" borderId="31" xfId="0" applyFont="1" applyFill="1" applyBorder="1"/>
    <xf numFmtId="0" fontId="1" fillId="3" borderId="32" xfId="0" applyFont="1" applyFill="1" applyBorder="1"/>
    <xf numFmtId="0" fontId="1" fillId="0" borderId="29" xfId="0" applyFont="1" applyBorder="1"/>
    <xf numFmtId="0" fontId="15" fillId="7" borderId="20" xfId="0" applyFont="1" applyFill="1" applyBorder="1"/>
    <xf numFmtId="0" fontId="1" fillId="7" borderId="21" xfId="0" applyFont="1" applyFill="1" applyBorder="1"/>
    <xf numFmtId="0" fontId="1" fillId="7" borderId="22" xfId="0" applyFont="1" applyFill="1" applyBorder="1"/>
    <xf numFmtId="0" fontId="1" fillId="7" borderId="23" xfId="0" applyFont="1" applyFill="1" applyBorder="1"/>
    <xf numFmtId="0" fontId="1" fillId="7" borderId="24" xfId="0" applyFont="1" applyFill="1" applyBorder="1"/>
    <xf numFmtId="0" fontId="1" fillId="7" borderId="25" xfId="0" applyFont="1" applyFill="1" applyBorder="1"/>
    <xf numFmtId="0" fontId="1" fillId="7" borderId="26" xfId="0" applyFont="1" applyFill="1" applyBorder="1"/>
    <xf numFmtId="0" fontId="1" fillId="7" borderId="4" xfId="0" applyFont="1" applyFill="1" applyBorder="1"/>
    <xf numFmtId="0" fontId="1" fillId="7" borderId="27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30" xfId="0" applyFont="1" applyFill="1" applyBorder="1"/>
    <xf numFmtId="0" fontId="15" fillId="7" borderId="12" xfId="0" applyFont="1" applyFill="1" applyBorder="1" applyAlignment="1">
      <alignment horizontal="left"/>
    </xf>
    <xf numFmtId="0" fontId="1" fillId="7" borderId="31" xfId="0" applyFont="1" applyFill="1" applyBorder="1"/>
    <xf numFmtId="0" fontId="1" fillId="7" borderId="32" xfId="0" applyFont="1" applyFill="1" applyBorder="1"/>
    <xf numFmtId="3" fontId="1" fillId="7" borderId="24" xfId="0" applyNumberFormat="1" applyFont="1" applyFill="1" applyBorder="1"/>
    <xf numFmtId="3" fontId="1" fillId="6" borderId="12" xfId="0" applyNumberFormat="1" applyFont="1" applyFill="1" applyBorder="1"/>
    <xf numFmtId="169" fontId="1" fillId="6" borderId="12" xfId="0" applyNumberFormat="1" applyFont="1" applyFill="1" applyBorder="1"/>
    <xf numFmtId="0" fontId="1" fillId="0" borderId="33" xfId="0" applyFont="1" applyBorder="1"/>
    <xf numFmtId="170" fontId="1" fillId="0" borderId="12" xfId="0" applyNumberFormat="1" applyFont="1" applyBorder="1"/>
    <xf numFmtId="0" fontId="6" fillId="0" borderId="34" xfId="0" applyFont="1" applyBorder="1"/>
    <xf numFmtId="0" fontId="8" fillId="0" borderId="0" xfId="0" applyFont="1" applyAlignment="1">
      <alignment wrapText="1"/>
    </xf>
    <xf numFmtId="3" fontId="4" fillId="0" borderId="0" xfId="0" applyNumberFormat="1" applyFont="1"/>
    <xf numFmtId="0" fontId="4" fillId="0" borderId="35" xfId="0" applyFont="1" applyBorder="1"/>
    <xf numFmtId="164" fontId="6" fillId="2" borderId="36" xfId="0" applyNumberFormat="1" applyFont="1" applyFill="1" applyBorder="1"/>
    <xf numFmtId="1" fontId="4" fillId="0" borderId="0" xfId="0" applyNumberFormat="1" applyFont="1" applyAlignment="1">
      <alignment horizontal="right"/>
    </xf>
    <xf numFmtId="0" fontId="4" fillId="2" borderId="36" xfId="0" applyFont="1" applyFill="1" applyBorder="1"/>
    <xf numFmtId="0" fontId="4" fillId="0" borderId="37" xfId="0" applyFont="1" applyBorder="1"/>
    <xf numFmtId="3" fontId="6" fillId="0" borderId="0" xfId="0" applyNumberFormat="1" applyFont="1"/>
    <xf numFmtId="164" fontId="6" fillId="8" borderId="4" xfId="0" applyNumberFormat="1" applyFont="1" applyFill="1" applyBorder="1"/>
    <xf numFmtId="1" fontId="4" fillId="0" borderId="0" xfId="0" applyNumberFormat="1" applyFont="1"/>
    <xf numFmtId="3" fontId="4" fillId="0" borderId="0" xfId="0" applyNumberFormat="1" applyFont="1" applyAlignment="1">
      <alignment wrapText="1"/>
    </xf>
    <xf numFmtId="0" fontId="17" fillId="0" borderId="0" xfId="0" applyFont="1"/>
    <xf numFmtId="3" fontId="4" fillId="0" borderId="18" xfId="0" applyNumberFormat="1" applyFont="1" applyBorder="1"/>
    <xf numFmtId="0" fontId="18" fillId="0" borderId="12" xfId="0" applyFont="1" applyBorder="1" applyAlignment="1">
      <alignment horizontal="left"/>
    </xf>
    <xf numFmtId="3" fontId="18" fillId="9" borderId="12" xfId="0" applyNumberFormat="1" applyFont="1" applyFill="1" applyBorder="1" applyAlignment="1">
      <alignment horizontal="center"/>
    </xf>
    <xf numFmtId="0" fontId="4" fillId="0" borderId="19" xfId="0" applyFont="1" applyBorder="1"/>
    <xf numFmtId="0" fontId="18" fillId="9" borderId="12" xfId="0" applyFont="1" applyFill="1" applyBorder="1" applyAlignment="1">
      <alignment horizontal="center"/>
    </xf>
    <xf numFmtId="0" fontId="19" fillId="0" borderId="0" xfId="0" applyFont="1"/>
    <xf numFmtId="0" fontId="4" fillId="0" borderId="29" xfId="0" applyFont="1" applyBorder="1"/>
    <xf numFmtId="0" fontId="6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8" borderId="4" xfId="0" applyFont="1" applyFill="1" applyBorder="1"/>
    <xf numFmtId="0" fontId="4" fillId="0" borderId="18" xfId="0" applyFont="1" applyBorder="1"/>
    <xf numFmtId="0" fontId="4" fillId="2" borderId="38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164" fontId="6" fillId="6" borderId="12" xfId="0" applyNumberFormat="1" applyFont="1" applyFill="1" applyBorder="1"/>
    <xf numFmtId="165" fontId="6" fillId="6" borderId="12" xfId="0" applyNumberFormat="1" applyFont="1" applyFill="1" applyBorder="1"/>
    <xf numFmtId="166" fontId="6" fillId="7" borderId="12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3" fillId="0" borderId="10" xfId="0" applyFont="1" applyBorder="1"/>
    <xf numFmtId="0" fontId="2" fillId="0" borderId="11" xfId="0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2" fillId="0" borderId="13" xfId="0" applyFont="1" applyBorder="1" applyAlignment="1">
      <alignment wrapText="1"/>
    </xf>
    <xf numFmtId="0" fontId="10" fillId="0" borderId="0" xfId="0" applyFont="1"/>
    <xf numFmtId="0" fontId="10" fillId="2" borderId="14" xfId="0" applyFont="1" applyFill="1" applyBorder="1"/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5" fillId="5" borderId="10" xfId="0" applyFont="1" applyFill="1" applyBorder="1" applyAlignment="1">
      <alignment horizontal="left"/>
    </xf>
    <xf numFmtId="164" fontId="10" fillId="2" borderId="14" xfId="0" applyNumberFormat="1" applyFont="1" applyFill="1" applyBorder="1"/>
    <xf numFmtId="0" fontId="15" fillId="6" borderId="10" xfId="0" applyFont="1" applyFill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2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137</xdr:row>
      <xdr:rowOff>0</xdr:rowOff>
    </xdr:from>
    <xdr:ext cx="0" cy="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</xdr:row>
      <xdr:rowOff>95250</xdr:rowOff>
    </xdr:from>
    <xdr:ext cx="3762375" cy="647700"/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002"/>
  <sheetViews>
    <sheetView showGridLines="0" tabSelected="1" workbookViewId="0">
      <selection activeCell="C36" sqref="C36"/>
    </sheetView>
  </sheetViews>
  <sheetFormatPr baseColWidth="10" defaultColWidth="12.6640625" defaultRowHeight="15" customHeight="1"/>
  <cols>
    <col min="1" max="1" width="23.83203125" customWidth="1"/>
    <col min="2" max="2" width="20.1640625" customWidth="1"/>
    <col min="3" max="3" width="23.33203125" customWidth="1"/>
    <col min="4" max="4" width="25.83203125" customWidth="1"/>
    <col min="5" max="5" width="12.5" customWidth="1"/>
    <col min="6" max="6" width="23" customWidth="1"/>
    <col min="7" max="7" width="22" customWidth="1"/>
    <col min="8" max="8" width="18.1640625" customWidth="1"/>
    <col min="9" max="9" width="13.1640625" customWidth="1"/>
    <col min="10" max="26" width="14.5" customWidth="1"/>
  </cols>
  <sheetData>
    <row r="1" spans="1:9" ht="12.75" customHeight="1">
      <c r="A1" s="121"/>
      <c r="B1" s="122"/>
      <c r="C1" s="123"/>
      <c r="D1" s="1"/>
      <c r="E1" s="2"/>
      <c r="F1" s="130" t="s">
        <v>0</v>
      </c>
      <c r="G1" s="123"/>
      <c r="H1" s="3"/>
      <c r="I1" s="3"/>
    </row>
    <row r="2" spans="1:9" ht="12.75" customHeight="1">
      <c r="A2" s="124"/>
      <c r="B2" s="125"/>
      <c r="C2" s="126"/>
      <c r="D2" s="1"/>
      <c r="E2" s="2"/>
      <c r="F2" s="124"/>
      <c r="G2" s="126"/>
      <c r="H2" s="3"/>
      <c r="I2" s="3"/>
    </row>
    <row r="3" spans="1:9" ht="12.75" customHeight="1">
      <c r="A3" s="124"/>
      <c r="B3" s="125"/>
      <c r="C3" s="126"/>
      <c r="D3" s="1"/>
      <c r="E3" s="2"/>
      <c r="F3" s="124"/>
      <c r="G3" s="126"/>
      <c r="H3" s="3"/>
      <c r="I3" s="3"/>
    </row>
    <row r="4" spans="1:9" ht="12.75" customHeight="1">
      <c r="A4" s="124"/>
      <c r="B4" s="125"/>
      <c r="C4" s="126"/>
      <c r="D4" s="1"/>
      <c r="E4" s="2"/>
      <c r="F4" s="124"/>
      <c r="G4" s="126"/>
      <c r="H4" s="3"/>
      <c r="I4" s="3"/>
    </row>
    <row r="5" spans="1:9" ht="12.75" customHeight="1">
      <c r="A5" s="124"/>
      <c r="B5" s="125"/>
      <c r="C5" s="126"/>
      <c r="D5" s="1"/>
      <c r="E5" s="2"/>
      <c r="F5" s="124"/>
      <c r="G5" s="126"/>
      <c r="H5" s="3"/>
      <c r="I5" s="3"/>
    </row>
    <row r="6" spans="1:9" ht="12.75" customHeight="1">
      <c r="A6" s="124"/>
      <c r="B6" s="125"/>
      <c r="C6" s="126"/>
      <c r="D6" s="1"/>
      <c r="E6" s="2"/>
      <c r="F6" s="124"/>
      <c r="G6" s="126"/>
      <c r="H6" s="3"/>
      <c r="I6" s="3"/>
    </row>
    <row r="7" spans="1:9" ht="12.75" customHeight="1">
      <c r="A7" s="124"/>
      <c r="B7" s="125"/>
      <c r="C7" s="126"/>
      <c r="D7" s="1"/>
      <c r="E7" s="2"/>
      <c r="F7" s="124"/>
      <c r="G7" s="126"/>
      <c r="H7" s="3"/>
      <c r="I7" s="3"/>
    </row>
    <row r="8" spans="1:9" ht="12.75" customHeight="1">
      <c r="A8" s="127"/>
      <c r="B8" s="128"/>
      <c r="C8" s="129"/>
      <c r="D8" s="1"/>
      <c r="E8" s="2"/>
      <c r="F8" s="127"/>
      <c r="G8" s="129"/>
      <c r="H8" s="3"/>
      <c r="I8" s="3"/>
    </row>
    <row r="9" spans="1:9" ht="12.75" customHeight="1">
      <c r="A9" s="146" t="s">
        <v>217</v>
      </c>
      <c r="B9" s="20"/>
      <c r="C9" s="20"/>
      <c r="D9" s="144"/>
      <c r="E9" s="145"/>
      <c r="F9" s="20"/>
      <c r="G9" s="20"/>
      <c r="H9" s="3"/>
      <c r="I9" s="3"/>
    </row>
    <row r="10" spans="1:9" ht="12.75" customHeight="1">
      <c r="A10" s="20"/>
      <c r="B10" s="20"/>
      <c r="C10" s="20"/>
      <c r="D10" s="144"/>
      <c r="E10" s="145"/>
      <c r="F10" s="20"/>
      <c r="G10" s="20"/>
      <c r="H10" s="3"/>
      <c r="I10" s="3"/>
    </row>
    <row r="11" spans="1:9" ht="22.5" customHeight="1">
      <c r="A11" s="131" t="s">
        <v>1</v>
      </c>
      <c r="B11" s="132"/>
      <c r="C11" s="4"/>
      <c r="D11" s="5"/>
      <c r="E11" s="5"/>
      <c r="F11" s="6"/>
      <c r="G11" s="6"/>
      <c r="H11" s="6"/>
      <c r="I11" s="6"/>
    </row>
    <row r="12" spans="1:9" ht="19.5" customHeight="1">
      <c r="A12" s="133" t="s">
        <v>2</v>
      </c>
      <c r="B12" s="125"/>
      <c r="C12" s="125"/>
      <c r="D12" s="6"/>
      <c r="F12" s="134" t="s">
        <v>3</v>
      </c>
      <c r="G12" s="125"/>
      <c r="I12" s="6"/>
    </row>
    <row r="13" spans="1:9" ht="12.75" customHeight="1">
      <c r="A13" s="135" t="s">
        <v>4</v>
      </c>
      <c r="B13" s="136"/>
      <c r="C13" s="136"/>
      <c r="D13" s="132"/>
      <c r="F13" s="8" t="s">
        <v>5</v>
      </c>
      <c r="G13" s="8"/>
      <c r="I13" s="6"/>
    </row>
    <row r="14" spans="1:9" ht="16.5" customHeight="1">
      <c r="A14" s="9" t="s">
        <v>6</v>
      </c>
      <c r="B14" s="9" t="s">
        <v>7</v>
      </c>
      <c r="C14" s="9" t="s">
        <v>8</v>
      </c>
      <c r="D14" s="10" t="s">
        <v>9</v>
      </c>
      <c r="F14" s="4" t="s">
        <v>10</v>
      </c>
      <c r="G14" s="4"/>
      <c r="I14" s="6"/>
    </row>
    <row r="15" spans="1:9" ht="12.75" customHeight="1">
      <c r="A15" s="11"/>
      <c r="B15" s="11"/>
      <c r="C15" s="11"/>
      <c r="D15" s="4"/>
      <c r="F15" s="4" t="s">
        <v>11</v>
      </c>
      <c r="G15" s="4"/>
      <c r="I15" s="6"/>
    </row>
    <row r="16" spans="1:9" ht="12.75" customHeight="1">
      <c r="A16" s="11"/>
      <c r="B16" s="11"/>
      <c r="C16" s="11"/>
      <c r="D16" s="4"/>
      <c r="F16" s="4" t="s">
        <v>12</v>
      </c>
      <c r="G16" s="4"/>
      <c r="I16" s="6"/>
    </row>
    <row r="17" spans="1:9" ht="12.75" customHeight="1">
      <c r="A17" s="6"/>
      <c r="B17" s="6"/>
      <c r="C17" s="6"/>
      <c r="D17" s="6"/>
      <c r="F17" s="4" t="s">
        <v>13</v>
      </c>
      <c r="G17" s="4"/>
      <c r="I17" s="6"/>
    </row>
    <row r="18" spans="1:9" ht="18" customHeight="1">
      <c r="A18" s="135" t="s">
        <v>14</v>
      </c>
      <c r="B18" s="136"/>
      <c r="C18" s="136"/>
      <c r="D18" s="132"/>
      <c r="E18" s="12"/>
      <c r="F18" s="6"/>
      <c r="G18" s="6"/>
      <c r="H18" s="6"/>
      <c r="I18" s="6"/>
    </row>
    <row r="19" spans="1:9" ht="12.75" customHeight="1">
      <c r="A19" s="13" t="s">
        <v>15</v>
      </c>
      <c r="B19" s="13" t="s">
        <v>16</v>
      </c>
      <c r="C19" s="13" t="s">
        <v>17</v>
      </c>
      <c r="D19" s="13" t="s">
        <v>18</v>
      </c>
      <c r="E19" s="14"/>
      <c r="F19" s="15"/>
      <c r="G19" s="15"/>
      <c r="H19" s="6"/>
      <c r="I19" s="15"/>
    </row>
    <row r="20" spans="1:9" ht="12.75" customHeight="1">
      <c r="A20" s="16"/>
      <c r="B20" s="16"/>
      <c r="C20" s="16"/>
      <c r="D20" s="16"/>
      <c r="E20" s="17"/>
      <c r="F20" s="6"/>
      <c r="G20" s="18"/>
      <c r="H20" s="6"/>
      <c r="I20" s="19"/>
    </row>
    <row r="21" spans="1:9" ht="12.75" customHeight="1">
      <c r="A21" s="16"/>
      <c r="B21" s="16"/>
      <c r="C21" s="16"/>
      <c r="D21" s="16"/>
      <c r="E21" s="17"/>
      <c r="F21" s="6"/>
      <c r="G21" s="18"/>
      <c r="H21" s="6"/>
      <c r="I21" s="5"/>
    </row>
    <row r="22" spans="1:9" ht="12.75" customHeight="1">
      <c r="A22" s="138" t="s">
        <v>19</v>
      </c>
      <c r="B22" s="139"/>
      <c r="C22" s="139"/>
      <c r="D22" s="140"/>
      <c r="E22" s="21"/>
      <c r="F22" s="6"/>
      <c r="G22" s="6"/>
      <c r="H22" s="6"/>
      <c r="I22" s="6"/>
    </row>
    <row r="23" spans="1:9" ht="12.75" customHeight="1">
      <c r="A23" s="5"/>
      <c r="B23" s="5"/>
      <c r="C23" s="5"/>
      <c r="D23" s="5"/>
      <c r="E23" s="21"/>
      <c r="F23" s="6"/>
      <c r="G23" s="6"/>
      <c r="H23" s="6"/>
      <c r="I23" s="6"/>
    </row>
    <row r="24" spans="1:9" ht="12.75" customHeight="1">
      <c r="A24" s="135" t="s">
        <v>20</v>
      </c>
      <c r="B24" s="136"/>
      <c r="C24" s="136"/>
      <c r="D24" s="132"/>
      <c r="E24" s="22"/>
      <c r="F24" s="23"/>
      <c r="G24" s="19"/>
      <c r="H24" s="6"/>
      <c r="I24" s="24"/>
    </row>
    <row r="25" spans="1:9" ht="18" customHeight="1">
      <c r="A25" s="13" t="s">
        <v>21</v>
      </c>
      <c r="B25" s="13" t="s">
        <v>22</v>
      </c>
      <c r="C25" s="13" t="s">
        <v>23</v>
      </c>
      <c r="D25" s="10" t="s">
        <v>24</v>
      </c>
      <c r="E25" s="23"/>
      <c r="F25" s="5"/>
      <c r="G25" s="5"/>
      <c r="H25" s="6"/>
      <c r="I25" s="6"/>
    </row>
    <row r="26" spans="1:9" ht="12.75" customHeight="1">
      <c r="A26" s="16" t="s">
        <v>25</v>
      </c>
      <c r="B26" s="16" t="s">
        <v>26</v>
      </c>
      <c r="C26" s="16"/>
      <c r="D26" s="16"/>
      <c r="E26" s="17"/>
      <c r="F26" s="5"/>
      <c r="G26" s="23"/>
      <c r="H26" s="6"/>
      <c r="I26" s="6"/>
    </row>
    <row r="27" spans="1:9" ht="12.75" customHeight="1">
      <c r="A27" s="16" t="s">
        <v>27</v>
      </c>
      <c r="B27" s="16" t="s">
        <v>28</v>
      </c>
      <c r="C27" s="16"/>
      <c r="D27" s="16"/>
      <c r="E27" s="17"/>
      <c r="F27" s="5"/>
      <c r="G27" s="5"/>
      <c r="H27" s="6"/>
      <c r="I27" s="6"/>
    </row>
    <row r="28" spans="1:9" ht="12.75" customHeight="1">
      <c r="A28" s="16" t="s">
        <v>29</v>
      </c>
      <c r="B28" s="16"/>
      <c r="C28" s="16"/>
      <c r="D28" s="16"/>
      <c r="E28" s="17"/>
      <c r="F28" s="5"/>
      <c r="G28" s="5"/>
      <c r="H28" s="6"/>
      <c r="I28" s="6"/>
    </row>
    <row r="29" spans="1:9" ht="12.75" customHeight="1">
      <c r="A29" s="16" t="s">
        <v>30</v>
      </c>
      <c r="B29" s="16"/>
      <c r="C29" s="16"/>
      <c r="D29" s="16"/>
      <c r="E29" s="17"/>
      <c r="F29" s="5"/>
      <c r="G29" s="5"/>
      <c r="H29" s="6"/>
      <c r="I29" s="6"/>
    </row>
    <row r="30" spans="1:9" ht="12.75" customHeight="1">
      <c r="A30" s="16" t="s">
        <v>31</v>
      </c>
      <c r="B30" s="16"/>
      <c r="C30" s="16"/>
      <c r="D30" s="16"/>
      <c r="E30" s="17"/>
      <c r="F30" s="5"/>
      <c r="G30" s="5"/>
      <c r="H30" s="6"/>
      <c r="I30" s="6"/>
    </row>
    <row r="31" spans="1:9" ht="12.75" customHeight="1">
      <c r="A31" s="138" t="s">
        <v>32</v>
      </c>
      <c r="B31" s="139"/>
      <c r="C31" s="139"/>
      <c r="D31" s="140"/>
      <c r="E31" s="25"/>
      <c r="F31" s="5"/>
      <c r="G31" s="19"/>
      <c r="H31" s="6"/>
      <c r="I31" s="15"/>
    </row>
    <row r="32" spans="1:9" ht="12.75" customHeight="1">
      <c r="E32" s="25"/>
      <c r="F32" s="5"/>
      <c r="G32" s="19"/>
      <c r="H32" s="6"/>
      <c r="I32" s="15"/>
    </row>
    <row r="33" spans="1:9" ht="12.75" customHeight="1">
      <c r="A33" s="141" t="s">
        <v>33</v>
      </c>
      <c r="B33" s="136"/>
      <c r="C33" s="136"/>
      <c r="D33" s="132"/>
      <c r="E33" s="26" t="s">
        <v>34</v>
      </c>
      <c r="F33" s="141" t="s">
        <v>35</v>
      </c>
      <c r="G33" s="136"/>
      <c r="H33" s="132"/>
      <c r="I33" s="12"/>
    </row>
    <row r="34" spans="1:9" ht="12.75" customHeight="1">
      <c r="A34" s="27" t="s">
        <v>36</v>
      </c>
      <c r="B34" s="27" t="s">
        <v>37</v>
      </c>
      <c r="C34" s="27" t="s">
        <v>38</v>
      </c>
      <c r="D34" s="13" t="s">
        <v>39</v>
      </c>
      <c r="E34" s="5"/>
      <c r="F34" s="27" t="s">
        <v>40</v>
      </c>
      <c r="G34" s="27" t="s">
        <v>36</v>
      </c>
      <c r="H34" s="27" t="s">
        <v>41</v>
      </c>
      <c r="I34" s="23"/>
    </row>
    <row r="35" spans="1:9" ht="15" customHeight="1">
      <c r="A35" s="28" t="s">
        <v>42</v>
      </c>
      <c r="B35" s="28"/>
      <c r="C35" s="28"/>
      <c r="D35" s="28"/>
      <c r="E35" s="5"/>
      <c r="F35" s="28" t="s">
        <v>43</v>
      </c>
      <c r="G35" s="28" t="s">
        <v>42</v>
      </c>
      <c r="H35" s="28"/>
      <c r="I35" s="29"/>
    </row>
    <row r="36" spans="1:9" ht="15.75" customHeight="1">
      <c r="A36" s="28" t="s">
        <v>44</v>
      </c>
      <c r="B36" s="28"/>
      <c r="C36" s="28"/>
      <c r="D36" s="28"/>
      <c r="E36" s="5"/>
      <c r="F36" s="28" t="s">
        <v>45</v>
      </c>
      <c r="G36" s="28" t="s">
        <v>44</v>
      </c>
      <c r="H36" s="28"/>
      <c r="I36" s="29"/>
    </row>
    <row r="37" spans="1:9" ht="12.75" customHeight="1">
      <c r="A37" s="28"/>
      <c r="B37" s="28"/>
      <c r="C37" s="28"/>
      <c r="D37" s="28"/>
      <c r="E37" s="23"/>
      <c r="F37" s="28" t="s">
        <v>46</v>
      </c>
      <c r="G37" s="28"/>
      <c r="H37" s="28"/>
      <c r="I37" s="29"/>
    </row>
    <row r="38" spans="1:9" ht="15" customHeight="1">
      <c r="A38" s="28"/>
      <c r="B38" s="30"/>
      <c r="C38" s="28"/>
      <c r="D38" s="30"/>
      <c r="E38" s="5"/>
      <c r="F38" s="28"/>
      <c r="G38" s="30"/>
      <c r="H38" s="28"/>
      <c r="I38" s="31"/>
    </row>
    <row r="39" spans="1:9" ht="15" customHeight="1">
      <c r="A39" s="32"/>
      <c r="B39" s="31"/>
      <c r="C39" s="29"/>
      <c r="D39" s="31"/>
      <c r="E39" s="5"/>
      <c r="F39" s="142" t="s">
        <v>47</v>
      </c>
      <c r="G39" s="139"/>
      <c r="H39" s="140"/>
      <c r="I39" s="6"/>
    </row>
    <row r="40" spans="1:9" ht="15" customHeight="1">
      <c r="A40" s="141" t="s">
        <v>48</v>
      </c>
      <c r="B40" s="136"/>
      <c r="C40" s="136"/>
      <c r="D40" s="132"/>
      <c r="E40" s="5"/>
      <c r="F40" s="19"/>
      <c r="G40" s="33">
        <v>1.51082E-3</v>
      </c>
      <c r="H40" s="6"/>
      <c r="I40" s="6"/>
    </row>
    <row r="41" spans="1:9" ht="15.75" customHeight="1">
      <c r="A41" s="27" t="s">
        <v>49</v>
      </c>
      <c r="B41" s="27" t="s">
        <v>37</v>
      </c>
      <c r="C41" s="27" t="s">
        <v>38</v>
      </c>
      <c r="D41" s="13" t="s">
        <v>50</v>
      </c>
      <c r="E41" s="6" t="s">
        <v>51</v>
      </c>
      <c r="F41" s="24"/>
      <c r="G41" s="33">
        <f>0.000838223</f>
        <v>8.3822300000000003E-4</v>
      </c>
      <c r="H41" s="6"/>
      <c r="I41" s="6"/>
    </row>
    <row r="42" spans="1:9" ht="12.75" customHeight="1">
      <c r="A42" s="28" t="s">
        <v>52</v>
      </c>
      <c r="B42" s="28"/>
      <c r="C42" s="28"/>
      <c r="D42" s="28"/>
      <c r="E42" s="6"/>
      <c r="F42" s="15"/>
      <c r="G42" s="6"/>
      <c r="H42" s="6"/>
      <c r="I42" s="6"/>
    </row>
    <row r="43" spans="1:9" ht="12.75" customHeight="1">
      <c r="A43" s="28" t="s">
        <v>53</v>
      </c>
      <c r="B43" s="28"/>
      <c r="C43" s="28"/>
      <c r="D43" s="28"/>
      <c r="E43" s="5"/>
      <c r="F43" s="19"/>
      <c r="G43" s="6"/>
      <c r="H43" s="6"/>
      <c r="I43" s="6"/>
    </row>
    <row r="44" spans="1:9" ht="12.75" customHeight="1">
      <c r="A44" s="28" t="s">
        <v>54</v>
      </c>
      <c r="B44" s="28"/>
      <c r="C44" s="28"/>
      <c r="D44" s="28"/>
      <c r="E44" s="5"/>
      <c r="F44" s="19"/>
      <c r="G44" s="6"/>
      <c r="H44" s="6"/>
      <c r="I44" s="6"/>
    </row>
    <row r="45" spans="1:9" ht="12.75" customHeight="1">
      <c r="A45" s="28" t="s">
        <v>55</v>
      </c>
      <c r="B45" s="28"/>
      <c r="C45" s="28"/>
      <c r="D45" s="28"/>
      <c r="E45" s="5"/>
      <c r="F45" s="19"/>
      <c r="G45" s="6"/>
      <c r="H45" s="6"/>
      <c r="I45" s="6"/>
    </row>
    <row r="46" spans="1:9" ht="12.75" customHeight="1">
      <c r="A46" s="7"/>
      <c r="B46" s="6"/>
      <c r="C46" s="6"/>
      <c r="D46" s="6"/>
      <c r="E46" s="6"/>
      <c r="F46" s="15"/>
      <c r="G46" s="6"/>
      <c r="H46" s="6"/>
      <c r="I46" s="6"/>
    </row>
    <row r="47" spans="1:9" ht="12.75" customHeight="1">
      <c r="A47" s="133" t="s">
        <v>56</v>
      </c>
      <c r="B47" s="125"/>
      <c r="C47" s="6"/>
      <c r="D47" s="6"/>
      <c r="E47" s="6"/>
      <c r="F47" s="15"/>
      <c r="G47" s="6"/>
      <c r="H47" s="6"/>
      <c r="I47" s="6"/>
    </row>
    <row r="48" spans="1:9" ht="16.5" customHeight="1">
      <c r="A48" s="34" t="s">
        <v>57</v>
      </c>
      <c r="B48" s="34" t="s">
        <v>58</v>
      </c>
      <c r="C48" s="23"/>
      <c r="D48" s="23"/>
      <c r="E48" s="23"/>
      <c r="F48" s="6"/>
      <c r="G48" s="6"/>
      <c r="H48" s="6"/>
      <c r="I48" s="6"/>
    </row>
    <row r="49" spans="1:9" ht="12.75" customHeight="1">
      <c r="A49" s="4" t="s">
        <v>59</v>
      </c>
      <c r="B49" s="4"/>
      <c r="C49" s="35"/>
      <c r="D49" s="5"/>
      <c r="E49" s="19"/>
      <c r="F49" s="6"/>
      <c r="G49" s="6"/>
      <c r="H49" s="6"/>
      <c r="I49" s="6"/>
    </row>
    <row r="50" spans="1:9" ht="12.75" customHeight="1">
      <c r="A50" s="4" t="s">
        <v>60</v>
      </c>
      <c r="B50" s="4"/>
      <c r="C50" s="6"/>
      <c r="D50" s="6"/>
      <c r="E50" s="6"/>
      <c r="F50" s="6"/>
      <c r="G50" s="6"/>
      <c r="H50" s="6"/>
      <c r="I50" s="6"/>
    </row>
    <row r="51" spans="1:9" ht="15" customHeight="1">
      <c r="A51" s="34" t="s">
        <v>61</v>
      </c>
      <c r="B51" s="34" t="s">
        <v>58</v>
      </c>
      <c r="C51" s="23"/>
      <c r="D51" s="5"/>
      <c r="E51" s="23"/>
      <c r="F51" s="5"/>
      <c r="G51" s="5"/>
      <c r="H51" s="5"/>
      <c r="I51" s="36"/>
    </row>
    <row r="52" spans="1:9" ht="12.75" customHeight="1">
      <c r="A52" s="4" t="s">
        <v>62</v>
      </c>
      <c r="B52" s="37"/>
      <c r="C52" s="38"/>
      <c r="D52" s="5"/>
      <c r="E52" s="19"/>
      <c r="F52" s="5"/>
      <c r="G52" s="5"/>
      <c r="H52" s="5"/>
      <c r="I52" s="6"/>
    </row>
    <row r="53" spans="1:9" ht="12.75" customHeight="1">
      <c r="A53" s="4" t="s">
        <v>63</v>
      </c>
      <c r="B53" s="37"/>
      <c r="C53" s="39"/>
      <c r="D53" s="5"/>
      <c r="E53" s="19"/>
      <c r="F53" s="5"/>
      <c r="G53" s="5"/>
      <c r="H53" s="5"/>
      <c r="I53" s="36"/>
    </row>
    <row r="54" spans="1:9" ht="12.75" customHeight="1">
      <c r="A54" s="4" t="s">
        <v>64</v>
      </c>
      <c r="B54" s="37"/>
      <c r="C54" s="39"/>
      <c r="D54" s="5"/>
      <c r="E54" s="19"/>
      <c r="F54" s="5"/>
      <c r="G54" s="5"/>
      <c r="H54" s="5"/>
      <c r="I54" s="6"/>
    </row>
    <row r="55" spans="1:9" ht="12.75" customHeight="1">
      <c r="A55" s="4" t="s">
        <v>65</v>
      </c>
      <c r="B55" s="37"/>
      <c r="C55" s="39"/>
      <c r="D55" s="5"/>
      <c r="E55" s="19"/>
      <c r="F55" s="5"/>
      <c r="G55" s="5"/>
      <c r="H55" s="5"/>
      <c r="I55" s="6"/>
    </row>
    <row r="56" spans="1:9" ht="12.75" customHeight="1">
      <c r="A56" s="4" t="s">
        <v>66</v>
      </c>
      <c r="B56" s="37"/>
      <c r="C56" s="39"/>
      <c r="D56" s="5"/>
      <c r="E56" s="19"/>
      <c r="F56" s="5"/>
      <c r="G56" s="5"/>
      <c r="H56" s="5"/>
      <c r="I56" s="6"/>
    </row>
    <row r="57" spans="1:9" ht="12.75" customHeight="1">
      <c r="A57" s="6"/>
      <c r="B57" s="5"/>
      <c r="C57" s="35"/>
      <c r="D57" s="5"/>
      <c r="E57" s="5"/>
      <c r="F57" s="5"/>
      <c r="G57" s="5"/>
      <c r="H57" s="5"/>
      <c r="I57" s="6"/>
    </row>
    <row r="58" spans="1:9" ht="12.75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12.75" customHeight="1">
      <c r="A59" s="7"/>
      <c r="B59" s="40" t="s">
        <v>67</v>
      </c>
      <c r="C59" s="40" t="s">
        <v>68</v>
      </c>
      <c r="D59" s="40" t="s">
        <v>69</v>
      </c>
      <c r="E59" s="6"/>
      <c r="F59" s="6"/>
      <c r="G59" s="6"/>
      <c r="H59" s="6"/>
      <c r="I59" s="6"/>
    </row>
    <row r="60" spans="1:9" ht="12.75" customHeight="1">
      <c r="A60" s="41" t="s">
        <v>70</v>
      </c>
      <c r="B60" s="42"/>
      <c r="C60" s="43"/>
      <c r="D60" s="44"/>
      <c r="E60" s="45"/>
      <c r="F60" s="6"/>
      <c r="G60" s="6"/>
      <c r="H60" s="6"/>
      <c r="I60" s="6"/>
    </row>
    <row r="61" spans="1:9" ht="12.75" customHeight="1">
      <c r="A61" s="137" t="s">
        <v>71</v>
      </c>
      <c r="B61" s="125"/>
      <c r="C61" s="125"/>
      <c r="D61" s="125"/>
      <c r="E61" s="46"/>
      <c r="F61" s="3"/>
      <c r="G61" s="3"/>
      <c r="H61" s="3"/>
      <c r="I61" s="3"/>
    </row>
    <row r="62" spans="1:9" ht="12.75" customHeight="1">
      <c r="A62" s="3"/>
      <c r="B62" s="3"/>
      <c r="C62" s="3"/>
      <c r="D62" s="46"/>
      <c r="E62" s="46"/>
      <c r="F62" s="3"/>
      <c r="G62" s="3"/>
      <c r="H62" s="3"/>
      <c r="I62" s="3"/>
    </row>
    <row r="63" spans="1:9" ht="12.75" customHeight="1">
      <c r="A63" s="3"/>
      <c r="B63" s="3"/>
      <c r="C63" s="3"/>
      <c r="D63" s="47"/>
      <c r="E63" s="46"/>
      <c r="F63" s="3"/>
      <c r="G63" s="3"/>
      <c r="H63" s="3"/>
      <c r="I63" s="3"/>
    </row>
    <row r="64" spans="1:9" ht="12.75" customHeight="1">
      <c r="A64" s="3"/>
      <c r="B64" s="3"/>
      <c r="C64" s="3"/>
      <c r="D64" s="46"/>
      <c r="E64" s="3"/>
      <c r="F64" s="3"/>
      <c r="G64" s="3"/>
      <c r="H64" s="3"/>
      <c r="I64" s="3"/>
    </row>
    <row r="65" spans="1:9" ht="12.75" customHeight="1">
      <c r="A65" s="3"/>
      <c r="B65" s="48"/>
      <c r="C65" s="48"/>
      <c r="D65" s="3"/>
      <c r="E65" s="3"/>
      <c r="F65" s="3"/>
      <c r="G65" s="3"/>
      <c r="H65" s="3"/>
      <c r="I65" s="3"/>
    </row>
    <row r="66" spans="1:9" ht="12.75" customHeight="1">
      <c r="A66" s="3"/>
      <c r="B66" s="3"/>
      <c r="C66" s="46"/>
      <c r="D66" s="46"/>
      <c r="E66" s="3"/>
      <c r="F66" s="3"/>
      <c r="G66" s="3"/>
      <c r="H66" s="3"/>
      <c r="I66" s="3"/>
    </row>
    <row r="67" spans="1:9" ht="12.75" customHeight="1">
      <c r="A67" s="3"/>
      <c r="B67" s="3"/>
      <c r="C67" s="46"/>
      <c r="D67" s="3"/>
      <c r="E67" s="3"/>
      <c r="F67" s="3"/>
      <c r="G67" s="3"/>
      <c r="H67" s="3"/>
      <c r="I67" s="3"/>
    </row>
    <row r="68" spans="1:9" ht="12.75" customHeight="1">
      <c r="A68" s="3"/>
      <c r="B68" s="3"/>
      <c r="C68" s="47"/>
      <c r="D68" s="3"/>
      <c r="E68" s="3"/>
      <c r="F68" s="3"/>
      <c r="G68" s="3"/>
      <c r="H68" s="3"/>
      <c r="I68" s="3"/>
    </row>
    <row r="69" spans="1:9" ht="12.75" customHeight="1">
      <c r="A69" s="3"/>
      <c r="B69" s="3"/>
      <c r="C69" s="46"/>
      <c r="D69" s="3"/>
      <c r="E69" s="3"/>
      <c r="F69" s="3"/>
      <c r="G69" s="3"/>
      <c r="H69" s="3"/>
      <c r="I69" s="3"/>
    </row>
    <row r="70" spans="1:9" ht="12.75" customHeight="1">
      <c r="A70" s="3"/>
      <c r="B70" s="48"/>
      <c r="C70" s="3"/>
      <c r="D70" s="3"/>
      <c r="E70" s="3"/>
      <c r="F70" s="3"/>
      <c r="G70" s="3"/>
      <c r="H70" s="3"/>
      <c r="I70" s="3"/>
    </row>
    <row r="71" spans="1:9" ht="12.75" customHeight="1">
      <c r="A71" s="3"/>
      <c r="B71" s="49"/>
      <c r="C71" s="46"/>
      <c r="D71" s="3"/>
      <c r="E71" s="3"/>
      <c r="F71" s="3"/>
      <c r="G71" s="3"/>
      <c r="H71" s="3"/>
      <c r="I71" s="3"/>
    </row>
    <row r="72" spans="1:9" ht="12.75" customHeight="1"/>
    <row r="73" spans="1:9" ht="12.75" customHeight="1"/>
    <row r="74" spans="1:9" ht="12.75" customHeight="1"/>
    <row r="75" spans="1:9" ht="12.75" customHeight="1"/>
    <row r="76" spans="1:9" ht="12.75" customHeight="1"/>
    <row r="77" spans="1:9" ht="12.75" customHeight="1"/>
    <row r="78" spans="1:9" ht="12.75" customHeight="1"/>
    <row r="79" spans="1:9" ht="12.75" customHeight="1"/>
    <row r="80" spans="1:9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0.5" customHeight="1"/>
    <row r="109" ht="12.75" customHeight="1"/>
    <row r="110" ht="12.75" customHeight="1"/>
    <row r="111" ht="18" customHeight="1"/>
    <row r="112" ht="12.75" customHeight="1"/>
    <row r="113" ht="12.75" customHeight="1"/>
    <row r="114" ht="12.75" customHeight="1"/>
    <row r="115" ht="12.75" customHeight="1"/>
    <row r="116" ht="13.5" customHeight="1"/>
    <row r="117" ht="13.5" customHeight="1"/>
    <row r="118" ht="13.5" customHeight="1"/>
    <row r="119" ht="13.5" customHeight="1"/>
    <row r="120" ht="13.5" customHeight="1"/>
    <row r="121" ht="12.75" customHeight="1"/>
    <row r="122" ht="12.75" customHeight="1"/>
    <row r="123" ht="12.75" customHeight="1"/>
    <row r="124" ht="12.75" customHeight="1"/>
    <row r="125" ht="12.75" customHeight="1"/>
    <row r="126" ht="18.75" customHeight="1"/>
    <row r="127" ht="25.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6">
    <mergeCell ref="F33:H33"/>
    <mergeCell ref="F39:H39"/>
    <mergeCell ref="A40:D40"/>
    <mergeCell ref="A13:D13"/>
    <mergeCell ref="A18:D18"/>
    <mergeCell ref="A47:B47"/>
    <mergeCell ref="A61:D61"/>
    <mergeCell ref="A22:D22"/>
    <mergeCell ref="A24:D24"/>
    <mergeCell ref="A31:D31"/>
    <mergeCell ref="A33:D33"/>
    <mergeCell ref="A1:C8"/>
    <mergeCell ref="F1:G8"/>
    <mergeCell ref="A11:B11"/>
    <mergeCell ref="A12:C12"/>
    <mergeCell ref="F12:G12"/>
  </mergeCells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xr:uid="{00000000-0002-0000-0000-000000000000}">
          <x14:formula1>
            <xm:f>Calculations!$L$4:$L$6</xm:f>
          </x14:formula1>
          <xm:sqref>F35:F38</xm:sqref>
        </x14:dataValidation>
        <x14:dataValidation type="list" allowBlank="1" xr:uid="{00000000-0002-0000-0000-000001000000}">
          <x14:formula1>
            <xm:f>Calculations!$K$4:$K$5</xm:f>
          </x14:formula1>
          <xm:sqref>B26:B30</xm:sqref>
        </x14:dataValidation>
        <x14:dataValidation type="list" allowBlank="1" xr:uid="{00000000-0002-0000-0000-000002000000}">
          <x14:formula1>
            <xm:f>Calculations!$I$4:$I$8</xm:f>
          </x14:formula1>
          <xm:sqref>A26:A30</xm:sqref>
        </x14:dataValidation>
        <x14:dataValidation type="list" allowBlank="1" xr:uid="{00000000-0002-0000-0000-000003000000}">
          <x14:formula1>
            <xm:f>Calculations!$M$4:$M$12</xm:f>
          </x14:formula1>
          <xm:sqref>A42:A45</xm:sqref>
        </x14:dataValidation>
        <x14:dataValidation type="list" allowBlank="1" xr:uid="{00000000-0002-0000-0000-000004000000}">
          <x14:formula1>
            <xm:f>Calculations!$J$4:$J$5</xm:f>
          </x14:formula1>
          <xm:sqref>A35:A38 G35:G38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000"/>
  <sheetViews>
    <sheetView workbookViewId="0"/>
  </sheetViews>
  <sheetFormatPr baseColWidth="10" defaultColWidth="12.6640625" defaultRowHeight="15" customHeight="1"/>
  <cols>
    <col min="1" max="11" width="10.1640625" customWidth="1"/>
    <col min="12" max="12" width="13.5" customWidth="1"/>
    <col min="13" max="13" width="10.1640625" customWidth="1"/>
    <col min="14" max="26" width="14.5" customWidth="1"/>
  </cols>
  <sheetData>
    <row r="1" spans="1:13" ht="12.75" customHeight="1">
      <c r="A1" s="3"/>
      <c r="B1" s="50"/>
      <c r="C1" s="50"/>
      <c r="D1" s="50"/>
      <c r="E1" s="50"/>
      <c r="F1" s="50"/>
      <c r="G1" s="50"/>
      <c r="H1" s="50"/>
      <c r="I1" s="50"/>
      <c r="J1" s="3"/>
      <c r="K1" s="3"/>
      <c r="L1" s="3"/>
      <c r="M1" s="3"/>
    </row>
    <row r="2" spans="1:13" ht="12.75" customHeight="1">
      <c r="A2" s="51"/>
      <c r="B2" s="52" t="s">
        <v>72</v>
      </c>
      <c r="C2" s="53"/>
      <c r="D2" s="53"/>
      <c r="E2" s="53"/>
      <c r="F2" s="53"/>
      <c r="G2" s="53"/>
      <c r="H2" s="53"/>
      <c r="I2" s="54"/>
      <c r="J2" s="55"/>
      <c r="K2" s="3"/>
      <c r="L2" s="3"/>
      <c r="M2" s="3"/>
    </row>
    <row r="3" spans="1:13" ht="12.75" customHeight="1">
      <c r="A3" s="51"/>
      <c r="B3" s="56" t="s">
        <v>73</v>
      </c>
      <c r="C3" s="57"/>
      <c r="D3" s="57"/>
      <c r="E3" s="57"/>
      <c r="F3" s="57" t="s">
        <v>74</v>
      </c>
      <c r="G3" s="57"/>
      <c r="H3" s="57"/>
      <c r="I3" s="58"/>
      <c r="J3" s="55"/>
      <c r="K3" s="59"/>
      <c r="L3" s="3"/>
      <c r="M3" s="59"/>
    </row>
    <row r="4" spans="1:13" ht="12.75" customHeight="1">
      <c r="A4" s="51"/>
      <c r="B4" s="60" t="s">
        <v>75</v>
      </c>
      <c r="C4" s="61"/>
      <c r="D4" s="61"/>
      <c r="E4" s="61"/>
      <c r="F4" s="61" t="s">
        <v>76</v>
      </c>
      <c r="G4" s="61"/>
      <c r="H4" s="61"/>
      <c r="I4" s="62"/>
      <c r="J4" s="55"/>
      <c r="K4" s="3"/>
      <c r="L4" s="3"/>
      <c r="M4" s="3"/>
    </row>
    <row r="5" spans="1:13" ht="12.75" customHeight="1">
      <c r="A5" s="51"/>
      <c r="B5" s="60" t="s">
        <v>77</v>
      </c>
      <c r="C5" s="61"/>
      <c r="D5" s="61"/>
      <c r="E5" s="61"/>
      <c r="F5" s="61" t="s">
        <v>78</v>
      </c>
      <c r="G5" s="61"/>
      <c r="H5" s="61"/>
      <c r="I5" s="62"/>
      <c r="J5" s="55"/>
      <c r="K5" s="50"/>
      <c r="L5" s="50"/>
      <c r="M5" s="3"/>
    </row>
    <row r="6" spans="1:13" ht="12.75" customHeight="1">
      <c r="A6" s="51"/>
      <c r="B6" s="60" t="s">
        <v>79</v>
      </c>
      <c r="C6" s="61"/>
      <c r="D6" s="61"/>
      <c r="E6" s="61"/>
      <c r="F6" s="61" t="s">
        <v>80</v>
      </c>
      <c r="G6" s="61"/>
      <c r="H6" s="61"/>
      <c r="I6" s="62"/>
      <c r="J6" s="63"/>
      <c r="K6" s="143" t="s">
        <v>81</v>
      </c>
      <c r="L6" s="132"/>
      <c r="M6" s="55"/>
    </row>
    <row r="7" spans="1:13" ht="12.75" customHeight="1">
      <c r="A7" s="51"/>
      <c r="B7" s="60" t="s">
        <v>82</v>
      </c>
      <c r="C7" s="61"/>
      <c r="D7" s="61"/>
      <c r="E7" s="61"/>
      <c r="F7" s="64" t="s">
        <v>83</v>
      </c>
      <c r="G7" s="61"/>
      <c r="H7" s="61"/>
      <c r="I7" s="62"/>
      <c r="J7" s="63"/>
      <c r="K7" s="143" t="s">
        <v>84</v>
      </c>
      <c r="L7" s="132"/>
      <c r="M7" s="55"/>
    </row>
    <row r="8" spans="1:13" ht="12.75" customHeight="1">
      <c r="A8" s="51"/>
      <c r="B8" s="60" t="s">
        <v>85</v>
      </c>
      <c r="C8" s="61"/>
      <c r="D8" s="61"/>
      <c r="E8" s="61"/>
      <c r="F8" s="64" t="s">
        <v>86</v>
      </c>
      <c r="G8" s="61"/>
      <c r="H8" s="61"/>
      <c r="I8" s="62"/>
      <c r="J8" s="55"/>
      <c r="K8" s="65"/>
      <c r="L8" s="65"/>
      <c r="M8" s="3"/>
    </row>
    <row r="9" spans="1:13" ht="12.75" customHeight="1">
      <c r="A9" s="51"/>
      <c r="B9" s="60"/>
      <c r="C9" s="61"/>
      <c r="D9" s="61"/>
      <c r="E9" s="61"/>
      <c r="F9" s="66"/>
      <c r="G9" s="61"/>
      <c r="H9" s="61"/>
      <c r="I9" s="62"/>
      <c r="J9" s="55"/>
      <c r="K9" s="3"/>
      <c r="L9" s="3"/>
      <c r="M9" s="3"/>
    </row>
    <row r="10" spans="1:13" ht="12.75" customHeight="1">
      <c r="A10" s="51"/>
      <c r="B10" s="60"/>
      <c r="C10" s="61"/>
      <c r="D10" s="61"/>
      <c r="E10" s="62"/>
      <c r="F10" s="67">
        <v>3.56666E-2</v>
      </c>
      <c r="G10" s="60"/>
      <c r="H10" s="61"/>
      <c r="I10" s="62"/>
      <c r="J10" s="55"/>
      <c r="K10" s="3"/>
      <c r="L10" s="3"/>
      <c r="M10" s="3"/>
    </row>
    <row r="11" spans="1:13" ht="12.75" customHeight="1">
      <c r="A11" s="51"/>
      <c r="B11" s="68"/>
      <c r="C11" s="66"/>
      <c r="D11" s="66"/>
      <c r="E11" s="66"/>
      <c r="F11" s="53"/>
      <c r="G11" s="66"/>
      <c r="H11" s="66"/>
      <c r="I11" s="69"/>
      <c r="J11" s="55"/>
      <c r="K11" s="3"/>
      <c r="L11" s="3"/>
      <c r="M11" s="3"/>
    </row>
    <row r="12" spans="1:13" ht="12.75" customHeight="1">
      <c r="A12" s="3"/>
      <c r="B12" s="70"/>
      <c r="C12" s="70"/>
      <c r="D12" s="70"/>
      <c r="E12" s="70"/>
      <c r="F12" s="70"/>
      <c r="G12" s="70"/>
      <c r="H12" s="70"/>
      <c r="I12" s="70"/>
      <c r="J12" s="3"/>
      <c r="K12" s="3"/>
      <c r="L12" s="3"/>
      <c r="M12" s="3"/>
    </row>
    <row r="13" spans="1:13" ht="12.75" customHeight="1">
      <c r="A13" s="3"/>
      <c r="B13" s="50"/>
      <c r="C13" s="50"/>
      <c r="D13" s="50"/>
      <c r="E13" s="50"/>
      <c r="F13" s="50"/>
      <c r="G13" s="50"/>
      <c r="H13" s="50"/>
      <c r="I13" s="50"/>
      <c r="J13" s="3"/>
      <c r="K13" s="3"/>
      <c r="L13" s="3"/>
      <c r="M13" s="3"/>
    </row>
    <row r="14" spans="1:13" ht="12.75" customHeight="1">
      <c r="A14" s="51"/>
      <c r="B14" s="71" t="s">
        <v>87</v>
      </c>
      <c r="C14" s="72"/>
      <c r="D14" s="72"/>
      <c r="E14" s="72"/>
      <c r="F14" s="72"/>
      <c r="G14" s="72"/>
      <c r="H14" s="72"/>
      <c r="I14" s="73"/>
      <c r="J14" s="55"/>
      <c r="K14" s="3"/>
      <c r="L14" s="3"/>
      <c r="M14" s="3"/>
    </row>
    <row r="15" spans="1:13" ht="12.75" customHeight="1">
      <c r="A15" s="51"/>
      <c r="B15" s="74" t="s">
        <v>73</v>
      </c>
      <c r="C15" s="75"/>
      <c r="D15" s="75"/>
      <c r="E15" s="75"/>
      <c r="F15" s="75" t="s">
        <v>88</v>
      </c>
      <c r="G15" s="75"/>
      <c r="H15" s="75"/>
      <c r="I15" s="76"/>
      <c r="J15" s="55"/>
      <c r="K15" s="3"/>
      <c r="L15" s="3"/>
      <c r="M15" s="3"/>
    </row>
    <row r="16" spans="1:13" ht="12.75" customHeight="1">
      <c r="A16" s="51"/>
      <c r="B16" s="77" t="s">
        <v>75</v>
      </c>
      <c r="C16" s="78"/>
      <c r="D16" s="78"/>
      <c r="E16" s="78"/>
      <c r="F16" s="78" t="s">
        <v>76</v>
      </c>
      <c r="G16" s="78"/>
      <c r="H16" s="78"/>
      <c r="I16" s="79"/>
      <c r="J16" s="55"/>
      <c r="K16" s="3"/>
      <c r="L16" s="3"/>
      <c r="M16" s="3"/>
    </row>
    <row r="17" spans="1:13" ht="12.75" customHeight="1">
      <c r="A17" s="51"/>
      <c r="B17" s="77" t="s">
        <v>77</v>
      </c>
      <c r="C17" s="78"/>
      <c r="D17" s="78"/>
      <c r="E17" s="78"/>
      <c r="F17" s="78" t="s">
        <v>78</v>
      </c>
      <c r="G17" s="78"/>
      <c r="H17" s="78"/>
      <c r="I17" s="79"/>
      <c r="J17" s="55"/>
      <c r="K17" s="3"/>
      <c r="L17" s="3"/>
      <c r="M17" s="3"/>
    </row>
    <row r="18" spans="1:13" ht="12.75" customHeight="1">
      <c r="A18" s="51"/>
      <c r="B18" s="77" t="s">
        <v>79</v>
      </c>
      <c r="C18" s="78"/>
      <c r="D18" s="78"/>
      <c r="E18" s="78"/>
      <c r="F18" s="78" t="s">
        <v>89</v>
      </c>
      <c r="G18" s="78"/>
      <c r="H18" s="78"/>
      <c r="I18" s="79"/>
      <c r="J18" s="55"/>
      <c r="K18" s="3"/>
      <c r="L18" s="3"/>
      <c r="M18" s="3"/>
    </row>
    <row r="19" spans="1:13" ht="12.75" customHeight="1">
      <c r="A19" s="51"/>
      <c r="B19" s="77" t="s">
        <v>90</v>
      </c>
      <c r="C19" s="78"/>
      <c r="D19" s="78"/>
      <c r="E19" s="78"/>
      <c r="F19" s="80" t="s">
        <v>91</v>
      </c>
      <c r="G19" s="78"/>
      <c r="H19" s="78"/>
      <c r="I19" s="79"/>
      <c r="J19" s="55"/>
      <c r="K19" s="3"/>
      <c r="L19" s="3"/>
      <c r="M19" s="3"/>
    </row>
    <row r="20" spans="1:13" ht="12.75" customHeight="1">
      <c r="A20" s="51"/>
      <c r="B20" s="77" t="s">
        <v>85</v>
      </c>
      <c r="C20" s="78"/>
      <c r="D20" s="78"/>
      <c r="E20" s="78"/>
      <c r="F20" s="80" t="s">
        <v>92</v>
      </c>
      <c r="G20" s="78"/>
      <c r="H20" s="78"/>
      <c r="I20" s="79"/>
      <c r="J20" s="55"/>
      <c r="K20" s="3"/>
      <c r="L20" s="3"/>
      <c r="M20" s="3"/>
    </row>
    <row r="21" spans="1:13" ht="12.75" customHeight="1">
      <c r="A21" s="51"/>
      <c r="B21" s="77"/>
      <c r="C21" s="78"/>
      <c r="D21" s="78"/>
      <c r="E21" s="78"/>
      <c r="F21" s="81"/>
      <c r="G21" s="78"/>
      <c r="H21" s="78"/>
      <c r="I21" s="79"/>
      <c r="J21" s="55"/>
      <c r="K21" s="3"/>
      <c r="L21" s="3"/>
      <c r="M21" s="3"/>
    </row>
    <row r="22" spans="1:13" ht="12.75" customHeight="1">
      <c r="A22" s="51"/>
      <c r="B22" s="77"/>
      <c r="C22" s="78"/>
      <c r="D22" s="78"/>
      <c r="E22" s="79"/>
      <c r="F22" s="82">
        <v>6.1718839999999997E-2</v>
      </c>
      <c r="G22" s="77"/>
      <c r="H22" s="78"/>
      <c r="I22" s="79"/>
      <c r="J22" s="55"/>
      <c r="K22" s="3"/>
      <c r="L22" s="3"/>
      <c r="M22" s="3"/>
    </row>
    <row r="23" spans="1:13" ht="12.75" customHeight="1">
      <c r="A23" s="51"/>
      <c r="B23" s="83"/>
      <c r="C23" s="81"/>
      <c r="D23" s="81"/>
      <c r="E23" s="81"/>
      <c r="F23" s="72"/>
      <c r="G23" s="81"/>
      <c r="H23" s="81"/>
      <c r="I23" s="84"/>
      <c r="J23" s="55"/>
      <c r="K23" s="3"/>
      <c r="L23" s="3"/>
      <c r="M23" s="3"/>
    </row>
    <row r="24" spans="1:13" ht="12.75" customHeight="1">
      <c r="A24" s="3"/>
      <c r="B24" s="70"/>
      <c r="C24" s="70"/>
      <c r="D24" s="70"/>
      <c r="E24" s="70"/>
      <c r="F24" s="70"/>
      <c r="G24" s="70"/>
      <c r="H24" s="70"/>
      <c r="I24" s="70"/>
      <c r="J24" s="3"/>
      <c r="K24" s="3"/>
      <c r="L24" s="3"/>
      <c r="M24" s="3"/>
    </row>
    <row r="25" spans="1:13" ht="12.75" customHeight="1">
      <c r="A25" s="3"/>
      <c r="B25" s="50"/>
      <c r="C25" s="50"/>
      <c r="D25" s="50"/>
      <c r="E25" s="50"/>
      <c r="F25" s="50"/>
      <c r="G25" s="50"/>
      <c r="H25" s="50"/>
      <c r="I25" s="50"/>
      <c r="J25" s="3"/>
      <c r="K25" s="3"/>
      <c r="L25" s="3"/>
      <c r="M25" s="3"/>
    </row>
    <row r="26" spans="1:13" ht="12.75" customHeight="1">
      <c r="A26" s="51"/>
      <c r="B26" s="71" t="s">
        <v>93</v>
      </c>
      <c r="C26" s="72"/>
      <c r="D26" s="72"/>
      <c r="E26" s="72"/>
      <c r="F26" s="72"/>
      <c r="G26" s="72"/>
      <c r="H26" s="72"/>
      <c r="I26" s="73"/>
      <c r="J26" s="55"/>
      <c r="K26" s="3"/>
      <c r="L26" s="3"/>
      <c r="M26" s="3"/>
    </row>
    <row r="27" spans="1:13" ht="12.75" customHeight="1">
      <c r="A27" s="51"/>
      <c r="B27" s="74" t="s">
        <v>94</v>
      </c>
      <c r="C27" s="75"/>
      <c r="D27" s="75"/>
      <c r="E27" s="75"/>
      <c r="F27" s="85">
        <v>189670</v>
      </c>
      <c r="G27" s="75"/>
      <c r="H27" s="75"/>
      <c r="I27" s="76"/>
      <c r="J27" s="55"/>
      <c r="K27" s="3"/>
      <c r="L27" s="3"/>
      <c r="M27" s="3"/>
    </row>
    <row r="28" spans="1:13" ht="12.75" customHeight="1">
      <c r="A28" s="51"/>
      <c r="B28" s="77" t="s">
        <v>95</v>
      </c>
      <c r="C28" s="78"/>
      <c r="D28" s="78"/>
      <c r="E28" s="78"/>
      <c r="F28" s="78">
        <v>27095.7143</v>
      </c>
      <c r="G28" s="78" t="s">
        <v>96</v>
      </c>
      <c r="H28" s="78"/>
      <c r="I28" s="79"/>
      <c r="J28" s="55"/>
      <c r="K28" s="3"/>
      <c r="L28" s="3"/>
      <c r="M28" s="3"/>
    </row>
    <row r="29" spans="1:13" ht="12.75" customHeight="1">
      <c r="A29" s="51"/>
      <c r="B29" s="77" t="s">
        <v>97</v>
      </c>
      <c r="C29" s="78"/>
      <c r="D29" s="78"/>
      <c r="E29" s="78"/>
      <c r="F29" s="78">
        <f>F28/581</f>
        <v>46.636341308089499</v>
      </c>
      <c r="G29" s="78" t="s">
        <v>98</v>
      </c>
      <c r="H29" s="78"/>
      <c r="I29" s="79"/>
      <c r="J29" s="55"/>
      <c r="K29" s="3"/>
      <c r="L29" s="3"/>
      <c r="M29" s="3"/>
    </row>
    <row r="30" spans="1:13" ht="12.75" customHeight="1">
      <c r="A30" s="51"/>
      <c r="B30" s="77" t="s">
        <v>99</v>
      </c>
      <c r="C30" s="78"/>
      <c r="D30" s="78"/>
      <c r="E30" s="78"/>
      <c r="F30" s="78">
        <f>F29*732</f>
        <v>34137.801837521511</v>
      </c>
      <c r="G30" s="78" t="s">
        <v>100</v>
      </c>
      <c r="H30" s="78"/>
      <c r="I30" s="79"/>
      <c r="J30" s="55"/>
      <c r="K30" s="3"/>
      <c r="L30" s="3"/>
      <c r="M30" s="3"/>
    </row>
    <row r="31" spans="1:13" ht="12.75" customHeight="1">
      <c r="A31" s="51"/>
      <c r="B31" s="77" t="s">
        <v>101</v>
      </c>
      <c r="C31" s="78"/>
      <c r="D31" s="78"/>
      <c r="E31" s="78"/>
      <c r="F31" s="81">
        <v>51.216000000000001</v>
      </c>
      <c r="G31" s="78" t="s">
        <v>102</v>
      </c>
      <c r="H31" s="78"/>
      <c r="I31" s="79"/>
      <c r="J31" s="55"/>
      <c r="K31" s="3"/>
      <c r="L31" s="3"/>
      <c r="M31" s="3"/>
    </row>
    <row r="32" spans="1:13" ht="12.75" customHeight="1">
      <c r="A32" s="51"/>
      <c r="B32" s="77"/>
      <c r="C32" s="78"/>
      <c r="D32" s="78"/>
      <c r="E32" s="79"/>
      <c r="F32" s="82">
        <f>F30</f>
        <v>34137.801837521511</v>
      </c>
      <c r="G32" s="77"/>
      <c r="H32" s="78"/>
      <c r="I32" s="79"/>
      <c r="J32" s="55"/>
      <c r="K32" s="3"/>
      <c r="L32" s="3"/>
      <c r="M32" s="3"/>
    </row>
    <row r="33" spans="1:13" ht="12.75" customHeight="1">
      <c r="A33" s="51"/>
      <c r="B33" s="83"/>
      <c r="C33" s="81"/>
      <c r="D33" s="81"/>
      <c r="E33" s="81"/>
      <c r="F33" s="72"/>
      <c r="G33" s="81"/>
      <c r="H33" s="81"/>
      <c r="I33" s="84"/>
      <c r="J33" s="55"/>
      <c r="K33" s="3"/>
      <c r="L33" s="3"/>
      <c r="M33" s="3"/>
    </row>
    <row r="34" spans="1:13" ht="12.75" customHeight="1">
      <c r="A34" s="3"/>
      <c r="B34" s="70"/>
      <c r="C34" s="70"/>
      <c r="D34" s="70"/>
      <c r="E34" s="70"/>
      <c r="F34" s="70"/>
      <c r="G34" s="70"/>
      <c r="H34" s="70"/>
      <c r="I34" s="70"/>
      <c r="J34" s="3"/>
      <c r="K34" s="3"/>
      <c r="L34" s="3"/>
      <c r="M34" s="3"/>
    </row>
    <row r="35" spans="1:13" ht="12.75" customHeight="1">
      <c r="A35" s="3"/>
      <c r="B35" s="48" t="s">
        <v>103</v>
      </c>
      <c r="C35" s="3"/>
      <c r="D35" s="3"/>
      <c r="E35" s="3"/>
      <c r="F35" s="3"/>
      <c r="G35" s="50"/>
      <c r="H35" s="50"/>
      <c r="I35" s="3"/>
      <c r="J35" s="3"/>
      <c r="K35" s="3"/>
      <c r="L35" s="3"/>
      <c r="M35" s="3"/>
    </row>
    <row r="36" spans="1:13" ht="12.75" customHeight="1">
      <c r="A36" s="3"/>
      <c r="B36" s="3" t="s">
        <v>104</v>
      </c>
      <c r="C36" s="3"/>
      <c r="D36" s="3"/>
      <c r="E36" s="3"/>
      <c r="F36" s="51"/>
      <c r="G36" s="86" t="s">
        <v>105</v>
      </c>
      <c r="H36" s="86"/>
      <c r="I36" s="55" t="s">
        <v>106</v>
      </c>
      <c r="J36" s="3"/>
      <c r="K36" s="3"/>
      <c r="L36" s="3"/>
      <c r="M36" s="3"/>
    </row>
    <row r="37" spans="1:13" ht="12.75" customHeight="1">
      <c r="A37" s="3"/>
      <c r="B37" s="3" t="s">
        <v>107</v>
      </c>
      <c r="C37" s="3"/>
      <c r="D37" s="3"/>
      <c r="E37" s="3"/>
      <c r="F37" s="51"/>
      <c r="G37" s="87">
        <v>20.5</v>
      </c>
      <c r="H37" s="88" t="s">
        <v>108</v>
      </c>
      <c r="I37" s="3"/>
      <c r="J37" s="3"/>
      <c r="K37" s="3"/>
      <c r="L37" s="3"/>
      <c r="M37" s="3"/>
    </row>
    <row r="38" spans="1:13" ht="12.75" customHeight="1">
      <c r="A38" s="3"/>
      <c r="B38" s="3" t="s">
        <v>77</v>
      </c>
      <c r="C38" s="3"/>
      <c r="D38" s="3"/>
      <c r="E38" s="3"/>
      <c r="F38" s="51"/>
      <c r="G38" s="89">
        <f>G37/365</f>
        <v>5.6164383561643834E-2</v>
      </c>
      <c r="H38" s="55" t="s">
        <v>109</v>
      </c>
      <c r="I38" s="3"/>
      <c r="J38" s="3"/>
      <c r="K38" s="3"/>
      <c r="L38" s="3"/>
      <c r="M38" s="3"/>
    </row>
    <row r="39" spans="1:13" ht="12.75" customHeight="1">
      <c r="A39" s="3"/>
      <c r="B39" s="3"/>
      <c r="C39" s="3"/>
      <c r="D39" s="3"/>
      <c r="E39" s="3"/>
      <c r="F39" s="3"/>
      <c r="G39" s="70"/>
      <c r="H39" s="3"/>
      <c r="I39" s="3"/>
      <c r="J39" s="3"/>
      <c r="K39" s="3"/>
      <c r="L39" s="3"/>
      <c r="M39" s="3"/>
    </row>
    <row r="40" spans="1:13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ht="12.75" customHeight="1">
      <c r="A45" s="3"/>
      <c r="B45" s="5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ht="12.75" customHeight="1">
      <c r="A50" s="3"/>
      <c r="B50" s="49"/>
      <c r="C50" s="49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ht="12.75" customHeight="1"/>
    <row r="52" spans="1:13" ht="12.75" customHeight="1"/>
    <row r="53" spans="1:13" ht="12.75" customHeight="1"/>
    <row r="54" spans="1:13" ht="12.75" customHeight="1"/>
    <row r="55" spans="1:13" ht="12.75" customHeight="1"/>
    <row r="56" spans="1:13" ht="12.75" customHeight="1"/>
    <row r="57" spans="1:13" ht="12.75" customHeight="1"/>
    <row r="58" spans="1:13" ht="12.75" customHeight="1"/>
    <row r="59" spans="1:13" ht="12.75" customHeight="1"/>
    <row r="60" spans="1:13" ht="12.75" customHeight="1"/>
    <row r="61" spans="1:13" ht="12.75" customHeight="1"/>
    <row r="62" spans="1:13" ht="12.75" customHeight="1"/>
    <row r="63" spans="1:13" ht="12.75" customHeight="1"/>
    <row r="64" spans="1:1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K6:L6"/>
    <mergeCell ref="K7:L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M1000"/>
  <sheetViews>
    <sheetView workbookViewId="0"/>
  </sheetViews>
  <sheetFormatPr baseColWidth="10" defaultColWidth="12.6640625" defaultRowHeight="15" customHeight="1"/>
  <cols>
    <col min="1" max="26" width="14.5" customWidth="1"/>
  </cols>
  <sheetData>
    <row r="1" spans="1:13" ht="12.75" customHeight="1">
      <c r="A1" s="7" t="s">
        <v>110</v>
      </c>
      <c r="B1" s="6"/>
      <c r="C1" s="6"/>
      <c r="D1" s="6"/>
      <c r="E1" s="6"/>
      <c r="F1" s="6"/>
      <c r="G1" s="6"/>
      <c r="H1" s="6"/>
      <c r="I1" s="6"/>
    </row>
    <row r="2" spans="1:13" ht="12.75" customHeight="1">
      <c r="A2" s="6"/>
      <c r="B2" s="15" t="s">
        <v>12</v>
      </c>
      <c r="C2" s="15" t="s">
        <v>111</v>
      </c>
      <c r="D2" s="15" t="s">
        <v>112</v>
      </c>
      <c r="E2" s="15" t="s">
        <v>113</v>
      </c>
      <c r="F2" s="15" t="s">
        <v>114</v>
      </c>
      <c r="G2" s="15" t="s">
        <v>115</v>
      </c>
      <c r="H2" s="6"/>
      <c r="I2" s="90" t="s">
        <v>116</v>
      </c>
      <c r="J2" s="91" t="s">
        <v>36</v>
      </c>
      <c r="K2" s="91" t="s">
        <v>22</v>
      </c>
      <c r="L2" s="91" t="s">
        <v>40</v>
      </c>
      <c r="M2" s="91" t="s">
        <v>117</v>
      </c>
    </row>
    <row r="3" spans="1:13" ht="12.75" customHeight="1">
      <c r="A3" s="6"/>
      <c r="B3" s="6" t="s">
        <v>118</v>
      </c>
      <c r="C3" s="92">
        <v>368215</v>
      </c>
      <c r="D3" s="92"/>
      <c r="E3" s="18">
        <v>22.7258</v>
      </c>
      <c r="F3" s="6">
        <v>2</v>
      </c>
      <c r="G3" s="18">
        <f>E3*F3</f>
        <v>45.451599999999999</v>
      </c>
      <c r="H3" s="93"/>
      <c r="I3" s="94"/>
    </row>
    <row r="4" spans="1:13" ht="12.75" customHeight="1">
      <c r="A4" s="6"/>
      <c r="B4" s="6"/>
      <c r="C4" s="92"/>
      <c r="D4" s="95"/>
      <c r="E4" s="18"/>
      <c r="F4" s="6"/>
      <c r="G4" s="18"/>
      <c r="H4" s="93"/>
      <c r="I4" s="96" t="s">
        <v>25</v>
      </c>
      <c r="J4" s="91" t="s">
        <v>42</v>
      </c>
      <c r="K4" s="91" t="s">
        <v>26</v>
      </c>
      <c r="L4" s="91" t="s">
        <v>43</v>
      </c>
      <c r="M4" s="91" t="s">
        <v>52</v>
      </c>
    </row>
    <row r="5" spans="1:13" ht="12.75" customHeight="1">
      <c r="A5" s="6"/>
      <c r="B5" s="6"/>
      <c r="C5" s="6"/>
      <c r="D5" s="6"/>
      <c r="E5" s="6"/>
      <c r="F5" s="6"/>
      <c r="G5" s="6"/>
      <c r="H5" s="6"/>
      <c r="I5" s="97" t="s">
        <v>27</v>
      </c>
      <c r="J5" s="91" t="s">
        <v>44</v>
      </c>
      <c r="K5" s="91" t="s">
        <v>28</v>
      </c>
      <c r="L5" s="91" t="s">
        <v>45</v>
      </c>
      <c r="M5" s="91" t="s">
        <v>119</v>
      </c>
    </row>
    <row r="6" spans="1:13" ht="12.75" customHeight="1">
      <c r="A6" s="6"/>
      <c r="B6" s="15" t="s">
        <v>120</v>
      </c>
      <c r="C6" s="98">
        <f>SUM(C3:C5)</f>
        <v>368215</v>
      </c>
      <c r="D6" s="15"/>
      <c r="E6" s="24">
        <f>SUM(E3:E4)</f>
        <v>22.7258</v>
      </c>
      <c r="F6" s="15"/>
      <c r="G6" s="99">
        <f>SUM(G3:G4)</f>
        <v>45.451599999999999</v>
      </c>
      <c r="H6" s="6"/>
      <c r="I6" s="18" t="s">
        <v>29</v>
      </c>
      <c r="L6" s="91" t="s">
        <v>46</v>
      </c>
      <c r="M6" s="91" t="s">
        <v>53</v>
      </c>
    </row>
    <row r="7" spans="1:13" ht="12.75" customHeight="1">
      <c r="A7" s="7" t="s">
        <v>121</v>
      </c>
      <c r="B7" s="6"/>
      <c r="C7" s="6"/>
      <c r="D7" s="6"/>
      <c r="E7" s="6"/>
      <c r="F7" s="6"/>
      <c r="G7" s="6"/>
      <c r="H7" s="6"/>
      <c r="I7" s="6" t="s">
        <v>30</v>
      </c>
      <c r="M7" s="91" t="s">
        <v>122</v>
      </c>
    </row>
    <row r="8" spans="1:13" ht="12.75" customHeight="1">
      <c r="A8" s="6"/>
      <c r="B8" s="15" t="s">
        <v>123</v>
      </c>
      <c r="C8" s="15">
        <v>572.5</v>
      </c>
      <c r="D8" s="15" t="s">
        <v>124</v>
      </c>
      <c r="E8" s="15">
        <f>C8*35.315*0.00005170630817</f>
        <v>1.0453897363059823</v>
      </c>
      <c r="F8" s="6"/>
      <c r="G8" s="15" t="s">
        <v>125</v>
      </c>
      <c r="H8" s="6"/>
      <c r="I8" s="6" t="s">
        <v>31</v>
      </c>
      <c r="M8" s="91" t="s">
        <v>126</v>
      </c>
    </row>
    <row r="9" spans="1:13" ht="12.75" customHeight="1">
      <c r="A9" s="6"/>
      <c r="B9" s="6"/>
      <c r="C9" s="98">
        <v>34137.800000000003</v>
      </c>
      <c r="D9" s="98" t="s">
        <v>127</v>
      </c>
      <c r="E9" s="15">
        <f>C9*1.0982/1000</f>
        <v>37.490131960000006</v>
      </c>
      <c r="F9" s="6"/>
      <c r="G9" s="6"/>
      <c r="H9" s="6"/>
      <c r="I9" s="6"/>
      <c r="M9" s="91" t="s">
        <v>128</v>
      </c>
    </row>
    <row r="10" spans="1:13" ht="12.75" customHeight="1">
      <c r="A10" s="6"/>
      <c r="B10" s="18"/>
      <c r="C10" s="18"/>
      <c r="D10" s="100"/>
      <c r="E10" s="18"/>
      <c r="F10" s="6"/>
      <c r="G10" s="99">
        <f>SUM(E8:E9)</f>
        <v>38.535521696305992</v>
      </c>
      <c r="H10" s="6"/>
      <c r="I10" s="15"/>
      <c r="M10" s="91" t="s">
        <v>54</v>
      </c>
    </row>
    <row r="11" spans="1:13" ht="12.75" customHeight="1">
      <c r="A11" s="6"/>
      <c r="B11" s="6"/>
      <c r="C11" s="6"/>
      <c r="D11" s="6"/>
      <c r="E11" s="6"/>
      <c r="F11" s="101"/>
      <c r="G11" s="6"/>
      <c r="H11" s="6"/>
      <c r="I11" s="6"/>
      <c r="M11" s="91" t="s">
        <v>55</v>
      </c>
    </row>
    <row r="12" spans="1:13" ht="12.75" customHeight="1">
      <c r="A12" s="6"/>
      <c r="B12" s="6"/>
      <c r="C12" s="6"/>
      <c r="D12" s="6"/>
      <c r="E12" s="6"/>
      <c r="F12" s="6"/>
      <c r="G12" s="6"/>
      <c r="H12" s="6"/>
      <c r="I12" s="6"/>
      <c r="M12" s="91" t="s">
        <v>129</v>
      </c>
    </row>
    <row r="13" spans="1:13" ht="12.75" customHeight="1">
      <c r="A13" s="7" t="s">
        <v>130</v>
      </c>
      <c r="B13" s="6"/>
      <c r="C13" s="6"/>
      <c r="D13" s="6"/>
      <c r="E13" s="6"/>
      <c r="F13" s="15"/>
      <c r="G13" s="6"/>
      <c r="H13" s="6"/>
      <c r="I13" s="6" t="s">
        <v>131</v>
      </c>
    </row>
    <row r="14" spans="1:13" ht="12.75" customHeight="1">
      <c r="A14" s="7"/>
      <c r="B14" s="102" t="s">
        <v>132</v>
      </c>
      <c r="C14" s="6"/>
      <c r="D14" s="6"/>
      <c r="E14" s="6"/>
      <c r="F14" s="15"/>
      <c r="G14" s="6"/>
      <c r="H14" s="6"/>
      <c r="I14" s="6"/>
    </row>
    <row r="15" spans="1:13" ht="12.75" customHeight="1">
      <c r="A15" s="6"/>
      <c r="B15" s="15" t="s">
        <v>133</v>
      </c>
      <c r="C15" s="40" t="s">
        <v>21</v>
      </c>
      <c r="D15" s="40" t="s">
        <v>134</v>
      </c>
      <c r="E15" s="15" t="s">
        <v>135</v>
      </c>
      <c r="F15" s="15" t="s">
        <v>67</v>
      </c>
      <c r="G15" s="6"/>
      <c r="H15" s="6"/>
      <c r="I15" s="6"/>
    </row>
    <row r="16" spans="1:13" ht="12.75" customHeight="1">
      <c r="A16" s="6"/>
      <c r="B16" s="103"/>
      <c r="C16" s="104" t="s">
        <v>136</v>
      </c>
      <c r="D16" s="105">
        <f>2336+211</f>
        <v>2547</v>
      </c>
      <c r="E16" s="106">
        <v>3</v>
      </c>
      <c r="F16" s="24">
        <f>D16*1.60934*(0.00236/1.275)</f>
        <v>7.5871482296470596</v>
      </c>
      <c r="G16" s="33">
        <f>D16*G14</f>
        <v>0</v>
      </c>
      <c r="H16" s="6"/>
      <c r="I16" s="6"/>
    </row>
    <row r="17" spans="1:9" ht="12.75" customHeight="1">
      <c r="A17" s="6"/>
      <c r="B17" s="103"/>
      <c r="C17" s="104" t="s">
        <v>137</v>
      </c>
      <c r="D17" s="105">
        <f>4380+372</f>
        <v>4752</v>
      </c>
      <c r="E17" s="106">
        <v>20</v>
      </c>
      <c r="F17" s="24">
        <f>D17*1.60934*(0.00236/8.5)</f>
        <v>2.1233291158588239</v>
      </c>
      <c r="G17" s="33">
        <f>0.000838223</f>
        <v>8.3822300000000003E-4</v>
      </c>
      <c r="H17" s="6"/>
      <c r="I17" s="6"/>
    </row>
    <row r="18" spans="1:9" ht="12.75" customHeight="1">
      <c r="A18" s="6"/>
      <c r="B18" s="103"/>
      <c r="C18" s="104" t="s">
        <v>138</v>
      </c>
      <c r="D18" s="107">
        <v>0</v>
      </c>
      <c r="E18" s="106"/>
      <c r="F18" s="24"/>
      <c r="G18" s="33">
        <v>1.51082E-3</v>
      </c>
      <c r="H18" s="6"/>
      <c r="I18" s="6"/>
    </row>
    <row r="19" spans="1:9" ht="12.75" customHeight="1">
      <c r="A19" s="6"/>
      <c r="B19" s="108"/>
      <c r="C19" s="109"/>
      <c r="D19" s="109"/>
      <c r="E19" s="6" t="s">
        <v>51</v>
      </c>
      <c r="F19" s="24"/>
      <c r="G19" s="33">
        <f>0.000838223</f>
        <v>8.3822300000000003E-4</v>
      </c>
      <c r="H19" s="6"/>
      <c r="I19" s="6"/>
    </row>
    <row r="20" spans="1:9" ht="12.75" customHeight="1">
      <c r="A20" s="6"/>
      <c r="B20" s="6"/>
      <c r="C20" s="6"/>
      <c r="D20" s="6"/>
      <c r="E20" s="6"/>
      <c r="F20" s="15"/>
      <c r="G20" s="6"/>
      <c r="H20" s="6"/>
      <c r="I20" s="6"/>
    </row>
    <row r="21" spans="1:9" ht="12.75" customHeight="1">
      <c r="A21" s="6"/>
      <c r="B21" s="15" t="s">
        <v>120</v>
      </c>
      <c r="C21" s="6"/>
      <c r="D21" s="6"/>
      <c r="E21" s="6"/>
      <c r="F21" s="99">
        <f>SUM(F16:F20)</f>
        <v>9.7104773455058826</v>
      </c>
      <c r="G21" s="6"/>
      <c r="H21" s="6"/>
      <c r="I21" s="6"/>
    </row>
    <row r="22" spans="1:9" ht="12.75" customHeight="1">
      <c r="A22" s="6"/>
      <c r="B22" s="6"/>
      <c r="C22" s="15"/>
      <c r="D22" s="15"/>
      <c r="E22" s="15"/>
      <c r="F22" s="6"/>
      <c r="G22" s="6"/>
      <c r="H22" s="6"/>
      <c r="I22" s="6"/>
    </row>
    <row r="23" spans="1:9" ht="12.75" customHeight="1">
      <c r="A23" s="6"/>
      <c r="B23" s="102" t="s">
        <v>139</v>
      </c>
      <c r="C23" s="6"/>
      <c r="D23" s="6"/>
      <c r="E23" s="6"/>
      <c r="F23" s="6"/>
      <c r="G23" s="6"/>
      <c r="H23" s="6"/>
      <c r="I23" s="6"/>
    </row>
    <row r="24" spans="1:9" ht="12.75" customHeight="1">
      <c r="A24" s="6"/>
      <c r="B24" s="110" t="s">
        <v>140</v>
      </c>
      <c r="C24" s="110" t="s">
        <v>141</v>
      </c>
      <c r="D24" s="110"/>
      <c r="E24" s="110" t="s">
        <v>142</v>
      </c>
      <c r="F24" s="110" t="s">
        <v>143</v>
      </c>
      <c r="G24" s="6"/>
      <c r="H24" s="6"/>
      <c r="I24" s="6"/>
    </row>
    <row r="25" spans="1:9" ht="12.75" customHeight="1">
      <c r="A25" s="6"/>
      <c r="B25" s="6" t="s">
        <v>144</v>
      </c>
      <c r="C25" s="6"/>
      <c r="D25" s="6"/>
      <c r="E25" s="6"/>
      <c r="F25" s="6"/>
      <c r="G25" s="6"/>
      <c r="H25" s="6"/>
      <c r="I25" s="6"/>
    </row>
    <row r="26" spans="1:9" ht="12.75" customHeight="1">
      <c r="A26" s="6"/>
      <c r="B26" s="111" t="s">
        <v>145</v>
      </c>
      <c r="C26" s="6">
        <v>1.2341</v>
      </c>
      <c r="D26" s="6"/>
      <c r="E26" s="6">
        <v>62</v>
      </c>
      <c r="F26" s="6">
        <f t="shared" ref="F26:F42" si="0">C26*E26</f>
        <v>76.514200000000002</v>
      </c>
      <c r="G26" s="6"/>
      <c r="H26" s="6"/>
      <c r="I26" s="6"/>
    </row>
    <row r="27" spans="1:9" ht="12.75" customHeight="1">
      <c r="A27" s="6"/>
      <c r="B27" s="111" t="s">
        <v>146</v>
      </c>
      <c r="C27" s="6">
        <v>1.1735</v>
      </c>
      <c r="D27" s="6"/>
      <c r="E27" s="6">
        <v>11</v>
      </c>
      <c r="F27" s="6">
        <f t="shared" si="0"/>
        <v>12.9085</v>
      </c>
      <c r="G27" s="6"/>
      <c r="H27" s="6"/>
      <c r="I27" s="6"/>
    </row>
    <row r="28" spans="1:9" ht="12.75" customHeight="1">
      <c r="A28" s="6"/>
      <c r="B28" s="111" t="s">
        <v>147</v>
      </c>
      <c r="C28" s="6">
        <v>1.0900000000000001</v>
      </c>
      <c r="D28" s="6"/>
      <c r="E28" s="6">
        <v>2</v>
      </c>
      <c r="F28" s="6">
        <f t="shared" si="0"/>
        <v>2.1800000000000002</v>
      </c>
      <c r="G28" s="6"/>
      <c r="H28" s="6"/>
      <c r="I28" s="6"/>
    </row>
    <row r="29" spans="1:9" ht="12.75" customHeight="1">
      <c r="A29" s="6"/>
      <c r="B29" s="111" t="s">
        <v>148</v>
      </c>
      <c r="C29" s="6">
        <v>1.0975999999999999</v>
      </c>
      <c r="D29" s="6"/>
      <c r="E29" s="6">
        <v>2</v>
      </c>
      <c r="F29" s="6">
        <f t="shared" si="0"/>
        <v>2.1951999999999998</v>
      </c>
      <c r="G29" s="6"/>
      <c r="H29" s="6"/>
      <c r="I29" s="6"/>
    </row>
    <row r="30" spans="1:9" ht="12.75" customHeight="1">
      <c r="A30" s="6"/>
      <c r="B30" s="111" t="s">
        <v>149</v>
      </c>
      <c r="C30" s="6">
        <v>0.74009999999999998</v>
      </c>
      <c r="D30" s="6"/>
      <c r="E30" s="6">
        <v>2</v>
      </c>
      <c r="F30" s="6">
        <f t="shared" si="0"/>
        <v>1.4802</v>
      </c>
      <c r="G30" s="6"/>
      <c r="H30" s="6"/>
      <c r="I30" s="6"/>
    </row>
    <row r="31" spans="1:9" ht="12.75" customHeight="1">
      <c r="A31" s="6"/>
      <c r="B31" s="111" t="s">
        <v>150</v>
      </c>
      <c r="C31" s="6">
        <v>1.1598999999999999</v>
      </c>
      <c r="D31" s="6"/>
      <c r="E31" s="6">
        <v>4</v>
      </c>
      <c r="F31" s="6">
        <f t="shared" si="0"/>
        <v>4.6395999999999997</v>
      </c>
      <c r="G31" s="6"/>
      <c r="H31" s="6"/>
      <c r="I31" s="6"/>
    </row>
    <row r="32" spans="1:9" ht="12.75" customHeight="1">
      <c r="A32" s="6"/>
      <c r="B32" s="111" t="s">
        <v>151</v>
      </c>
      <c r="C32" s="6">
        <v>1.3745000000000001</v>
      </c>
      <c r="D32" s="6"/>
      <c r="E32" s="6">
        <v>3</v>
      </c>
      <c r="F32" s="6">
        <f t="shared" si="0"/>
        <v>4.1234999999999999</v>
      </c>
      <c r="G32" s="6"/>
      <c r="H32" s="6"/>
      <c r="I32" s="6"/>
    </row>
    <row r="33" spans="1:9" ht="12.75" customHeight="1">
      <c r="A33" s="6"/>
      <c r="B33" s="111" t="s">
        <v>152</v>
      </c>
      <c r="C33" s="6">
        <v>0.83730000000000004</v>
      </c>
      <c r="D33" s="6"/>
      <c r="E33" s="6">
        <v>5</v>
      </c>
      <c r="F33" s="6">
        <f t="shared" si="0"/>
        <v>4.1865000000000006</v>
      </c>
      <c r="G33" s="6"/>
      <c r="H33" s="6"/>
      <c r="I33" s="6"/>
    </row>
    <row r="34" spans="1:9" ht="12.75" customHeight="1">
      <c r="A34" s="6"/>
      <c r="B34" s="111" t="s">
        <v>153</v>
      </c>
      <c r="C34" s="6">
        <v>1.2615000000000001</v>
      </c>
      <c r="D34" s="6"/>
      <c r="E34" s="6">
        <v>5</v>
      </c>
      <c r="F34" s="6">
        <f t="shared" si="0"/>
        <v>6.3075000000000001</v>
      </c>
      <c r="G34" s="6"/>
      <c r="H34" s="6"/>
      <c r="I34" s="6"/>
    </row>
    <row r="35" spans="1:9" ht="12.75" customHeight="1">
      <c r="A35" s="6"/>
      <c r="B35" s="111" t="s">
        <v>154</v>
      </c>
      <c r="C35" s="6">
        <v>1.0993999999999999</v>
      </c>
      <c r="D35" s="6"/>
      <c r="E35" s="6">
        <v>7</v>
      </c>
      <c r="F35" s="6">
        <f t="shared" si="0"/>
        <v>7.6957999999999993</v>
      </c>
      <c r="G35" s="6"/>
      <c r="H35" s="6"/>
      <c r="I35" s="6"/>
    </row>
    <row r="36" spans="1:9" ht="12.75" customHeight="1">
      <c r="A36" s="6"/>
      <c r="B36" s="111" t="s">
        <v>155</v>
      </c>
      <c r="C36" s="6">
        <v>0.68559999999999999</v>
      </c>
      <c r="D36" s="6"/>
      <c r="E36" s="6">
        <v>4</v>
      </c>
      <c r="F36" s="6">
        <f t="shared" si="0"/>
        <v>2.7423999999999999</v>
      </c>
      <c r="G36" s="6"/>
      <c r="H36" s="6"/>
      <c r="I36" s="6"/>
    </row>
    <row r="37" spans="1:9" ht="12.75" customHeight="1">
      <c r="A37" s="6"/>
      <c r="B37" s="111" t="s">
        <v>156</v>
      </c>
      <c r="C37" s="6">
        <v>1.1544000000000001</v>
      </c>
      <c r="D37" s="6"/>
      <c r="E37" s="6">
        <v>2</v>
      </c>
      <c r="F37" s="6">
        <f t="shared" si="0"/>
        <v>2.3088000000000002</v>
      </c>
      <c r="G37" s="6"/>
      <c r="H37" s="6"/>
      <c r="I37" s="6"/>
    </row>
    <row r="38" spans="1:9" ht="12.75" customHeight="1">
      <c r="A38" s="6"/>
      <c r="B38" s="111" t="s">
        <v>157</v>
      </c>
      <c r="C38" s="6">
        <v>0.78820000000000001</v>
      </c>
      <c r="D38" s="6"/>
      <c r="E38" s="6">
        <v>1</v>
      </c>
      <c r="F38" s="6">
        <f t="shared" si="0"/>
        <v>0.78820000000000001</v>
      </c>
      <c r="G38" s="6"/>
      <c r="H38" s="6"/>
      <c r="I38" s="6"/>
    </row>
    <row r="39" spans="1:9" ht="12.75" customHeight="1">
      <c r="A39" s="6"/>
      <c r="B39" s="111" t="s">
        <v>158</v>
      </c>
      <c r="C39" s="6">
        <v>1.3326</v>
      </c>
      <c r="D39" s="6"/>
      <c r="E39" s="6">
        <v>1</v>
      </c>
      <c r="F39" s="6">
        <f t="shared" si="0"/>
        <v>1.3326</v>
      </c>
      <c r="G39" s="6"/>
      <c r="H39" s="6"/>
      <c r="I39" s="6"/>
    </row>
    <row r="40" spans="1:9" ht="12.75" customHeight="1">
      <c r="A40" s="6"/>
      <c r="B40" s="111" t="s">
        <v>159</v>
      </c>
      <c r="C40" s="6">
        <v>1.0846</v>
      </c>
      <c r="D40" s="6"/>
      <c r="E40" s="6">
        <v>1</v>
      </c>
      <c r="F40" s="6">
        <f t="shared" si="0"/>
        <v>1.0846</v>
      </c>
      <c r="G40" s="6"/>
      <c r="H40" s="6"/>
      <c r="I40" s="6"/>
    </row>
    <row r="41" spans="1:9" ht="12.75" customHeight="1">
      <c r="A41" s="6"/>
      <c r="B41" s="111" t="s">
        <v>160</v>
      </c>
      <c r="C41" s="6">
        <v>0.96889999999999998</v>
      </c>
      <c r="D41" s="6"/>
      <c r="E41" s="6">
        <v>2</v>
      </c>
      <c r="F41" s="6">
        <f t="shared" si="0"/>
        <v>1.9378</v>
      </c>
      <c r="G41" s="6"/>
      <c r="H41" s="6"/>
      <c r="I41" s="6"/>
    </row>
    <row r="42" spans="1:9" ht="12.75" customHeight="1">
      <c r="A42" s="6"/>
      <c r="B42" s="111" t="s">
        <v>161</v>
      </c>
      <c r="C42" s="6">
        <v>0.85209999999999997</v>
      </c>
      <c r="D42" s="6"/>
      <c r="E42" s="6">
        <v>2</v>
      </c>
      <c r="F42" s="6">
        <f t="shared" si="0"/>
        <v>1.7041999999999999</v>
      </c>
      <c r="G42" s="6"/>
      <c r="H42" s="6"/>
      <c r="I42" s="6"/>
    </row>
    <row r="43" spans="1:9" ht="12.75" customHeight="1">
      <c r="A43" s="6"/>
      <c r="B43" s="6" t="s">
        <v>162</v>
      </c>
      <c r="C43" s="6"/>
      <c r="D43" s="6"/>
      <c r="E43" s="6"/>
      <c r="F43" s="6"/>
      <c r="G43" s="6"/>
      <c r="H43" s="6"/>
      <c r="I43" s="6"/>
    </row>
    <row r="44" spans="1:9" ht="12.75" customHeight="1">
      <c r="A44" s="6"/>
      <c r="B44" s="111" t="s">
        <v>163</v>
      </c>
      <c r="C44" s="6">
        <v>1.4087000000000001</v>
      </c>
      <c r="D44" s="6"/>
      <c r="E44" s="6">
        <v>5</v>
      </c>
      <c r="F44" s="6">
        <f t="shared" ref="F44:F47" si="1">C44*E44</f>
        <v>7.0434999999999999</v>
      </c>
      <c r="G44" s="6"/>
      <c r="H44" s="6"/>
      <c r="I44" s="6"/>
    </row>
    <row r="45" spans="1:9" ht="12.75" customHeight="1">
      <c r="A45" s="6"/>
      <c r="B45" s="111" t="s">
        <v>164</v>
      </c>
      <c r="C45" s="6">
        <v>1.4233</v>
      </c>
      <c r="D45" s="6"/>
      <c r="E45" s="6">
        <v>12</v>
      </c>
      <c r="F45" s="6">
        <f t="shared" si="1"/>
        <v>17.079599999999999</v>
      </c>
      <c r="G45" s="6"/>
      <c r="H45" s="6"/>
      <c r="I45" s="6"/>
    </row>
    <row r="46" spans="1:9" ht="12.75" customHeight="1">
      <c r="A46" s="6"/>
      <c r="B46" s="111" t="s">
        <v>165</v>
      </c>
      <c r="C46" s="6">
        <v>0.55559999999999998</v>
      </c>
      <c r="D46" s="6"/>
      <c r="E46" s="6">
        <v>2</v>
      </c>
      <c r="F46" s="6">
        <f t="shared" si="1"/>
        <v>1.1112</v>
      </c>
      <c r="G46" s="6"/>
      <c r="H46" s="6"/>
      <c r="I46" s="6"/>
    </row>
    <row r="47" spans="1:9" ht="12.75" customHeight="1">
      <c r="A47" s="6"/>
      <c r="B47" s="111" t="s">
        <v>166</v>
      </c>
      <c r="C47" s="6">
        <v>0.7772</v>
      </c>
      <c r="D47" s="6"/>
      <c r="E47" s="6">
        <v>1</v>
      </c>
      <c r="F47" s="6">
        <f t="shared" si="1"/>
        <v>0.7772</v>
      </c>
      <c r="G47" s="6"/>
      <c r="H47" s="6"/>
      <c r="I47" s="6"/>
    </row>
    <row r="48" spans="1:9" ht="12.75" customHeight="1">
      <c r="A48" s="6"/>
      <c r="B48" s="6" t="s">
        <v>167</v>
      </c>
      <c r="C48" s="6"/>
      <c r="D48" s="6"/>
      <c r="E48" s="6"/>
      <c r="F48" s="6"/>
      <c r="G48" s="6"/>
      <c r="H48" s="6"/>
      <c r="I48" s="6"/>
    </row>
    <row r="49" spans="1:9" ht="12.75" customHeight="1">
      <c r="A49" s="6"/>
      <c r="B49" s="111" t="s">
        <v>168</v>
      </c>
      <c r="C49" s="6">
        <v>1.3663000000000001</v>
      </c>
      <c r="D49" s="6"/>
      <c r="E49" s="6">
        <v>9</v>
      </c>
      <c r="F49" s="6">
        <f t="shared" ref="F49:F62" si="2">C49*E49</f>
        <v>12.296700000000001</v>
      </c>
      <c r="G49" s="6"/>
      <c r="H49" s="6"/>
      <c r="I49" s="6"/>
    </row>
    <row r="50" spans="1:9" ht="12.75" customHeight="1">
      <c r="A50" s="6"/>
      <c r="B50" s="111" t="s">
        <v>169</v>
      </c>
      <c r="C50" s="6">
        <v>1.1146</v>
      </c>
      <c r="D50" s="6"/>
      <c r="E50" s="6">
        <v>8</v>
      </c>
      <c r="F50" s="6">
        <f t="shared" si="2"/>
        <v>8.9168000000000003</v>
      </c>
      <c r="G50" s="6"/>
      <c r="H50" s="6"/>
      <c r="I50" s="6"/>
    </row>
    <row r="51" spans="1:9" ht="12.75" customHeight="1">
      <c r="A51" s="6"/>
      <c r="B51" s="111" t="s">
        <v>170</v>
      </c>
      <c r="C51" s="6">
        <v>1.3291999999999999</v>
      </c>
      <c r="D51" s="6"/>
      <c r="E51" s="6">
        <v>11</v>
      </c>
      <c r="F51" s="6">
        <f t="shared" si="2"/>
        <v>14.6212</v>
      </c>
      <c r="G51" s="6"/>
      <c r="H51" s="6"/>
      <c r="I51" s="6"/>
    </row>
    <row r="52" spans="1:9" ht="12.75" customHeight="1">
      <c r="A52" s="6"/>
      <c r="B52" s="111" t="s">
        <v>171</v>
      </c>
      <c r="C52" s="6">
        <v>1.3464</v>
      </c>
      <c r="D52" s="6"/>
      <c r="E52" s="6">
        <v>26</v>
      </c>
      <c r="F52" s="6">
        <f t="shared" si="2"/>
        <v>35.006399999999999</v>
      </c>
      <c r="G52" s="6"/>
      <c r="H52" s="6"/>
      <c r="I52" s="6"/>
    </row>
    <row r="53" spans="1:9" ht="12.75" customHeight="1">
      <c r="A53" s="6"/>
      <c r="B53" s="111" t="s">
        <v>172</v>
      </c>
      <c r="C53" s="6">
        <v>1.2851999999999999</v>
      </c>
      <c r="D53" s="6"/>
      <c r="E53" s="6">
        <v>7</v>
      </c>
      <c r="F53" s="6">
        <f t="shared" si="2"/>
        <v>8.9963999999999995</v>
      </c>
      <c r="G53" s="6"/>
      <c r="H53" s="6"/>
      <c r="I53" s="6"/>
    </row>
    <row r="54" spans="1:9" ht="12.75" customHeight="1">
      <c r="A54" s="6"/>
      <c r="B54" s="111" t="s">
        <v>173</v>
      </c>
      <c r="C54" s="6">
        <v>1.4802</v>
      </c>
      <c r="D54" s="6"/>
      <c r="E54" s="6">
        <v>10</v>
      </c>
      <c r="F54" s="6">
        <f t="shared" si="2"/>
        <v>14.802</v>
      </c>
      <c r="G54" s="6"/>
      <c r="H54" s="6"/>
      <c r="I54" s="6"/>
    </row>
    <row r="55" spans="1:9" ht="12.75" customHeight="1">
      <c r="A55" s="6"/>
      <c r="B55" s="111" t="s">
        <v>174</v>
      </c>
      <c r="C55" s="6">
        <v>1.2851999999999999</v>
      </c>
      <c r="D55" s="6"/>
      <c r="E55" s="6">
        <v>9</v>
      </c>
      <c r="F55" s="6">
        <f t="shared" si="2"/>
        <v>11.566799999999999</v>
      </c>
      <c r="G55" s="6"/>
      <c r="H55" s="6"/>
      <c r="I55" s="6"/>
    </row>
    <row r="56" spans="1:9" ht="12.75" customHeight="1">
      <c r="A56" s="6"/>
      <c r="B56" s="111" t="s">
        <v>175</v>
      </c>
      <c r="C56" s="6">
        <v>1.339</v>
      </c>
      <c r="D56" s="6"/>
      <c r="E56" s="6">
        <v>5</v>
      </c>
      <c r="F56" s="6">
        <f t="shared" si="2"/>
        <v>6.6950000000000003</v>
      </c>
      <c r="G56" s="6"/>
      <c r="H56" s="6"/>
      <c r="I56" s="6"/>
    </row>
    <row r="57" spans="1:9" ht="12.75" customHeight="1">
      <c r="A57" s="6"/>
      <c r="B57" s="111" t="s">
        <v>176</v>
      </c>
      <c r="C57" s="6">
        <v>1.8542000000000001</v>
      </c>
      <c r="D57" s="6"/>
      <c r="E57" s="6">
        <v>29</v>
      </c>
      <c r="F57" s="6">
        <f t="shared" si="2"/>
        <v>53.771799999999999</v>
      </c>
      <c r="G57" s="6"/>
      <c r="H57" s="6"/>
      <c r="I57" s="6"/>
    </row>
    <row r="58" spans="1:9" ht="12.75" customHeight="1">
      <c r="A58" s="6"/>
      <c r="B58" s="111" t="s">
        <v>177</v>
      </c>
      <c r="C58" s="6">
        <v>0.48230000000000001</v>
      </c>
      <c r="D58" s="6"/>
      <c r="E58" s="6">
        <v>15</v>
      </c>
      <c r="F58" s="6">
        <f t="shared" si="2"/>
        <v>7.2344999999999997</v>
      </c>
      <c r="G58" s="6"/>
      <c r="H58" s="6"/>
      <c r="I58" s="6"/>
    </row>
    <row r="59" spans="1:9" ht="12.75" customHeight="1">
      <c r="A59" s="6"/>
      <c r="B59" s="111" t="s">
        <v>178</v>
      </c>
      <c r="C59" s="6">
        <v>0.54390000000000005</v>
      </c>
      <c r="D59" s="6"/>
      <c r="E59" s="6">
        <v>10</v>
      </c>
      <c r="F59" s="6">
        <f t="shared" si="2"/>
        <v>5.4390000000000001</v>
      </c>
      <c r="G59" s="6"/>
      <c r="H59" s="6"/>
      <c r="I59" s="6"/>
    </row>
    <row r="60" spans="1:9" ht="12.75" customHeight="1">
      <c r="A60" s="6"/>
      <c r="B60" s="111" t="s">
        <v>179</v>
      </c>
      <c r="C60" s="6">
        <v>1.6182000000000001</v>
      </c>
      <c r="D60" s="6"/>
      <c r="E60" s="6">
        <v>5</v>
      </c>
      <c r="F60" s="6">
        <f t="shared" si="2"/>
        <v>8.0910000000000011</v>
      </c>
      <c r="G60" s="6"/>
      <c r="H60" s="6"/>
      <c r="I60" s="6"/>
    </row>
    <row r="61" spans="1:9" ht="12.75" customHeight="1">
      <c r="A61" s="6"/>
      <c r="B61" s="111" t="s">
        <v>180</v>
      </c>
      <c r="C61" s="6">
        <v>2.94</v>
      </c>
      <c r="D61" s="6"/>
      <c r="E61" s="6">
        <v>9</v>
      </c>
      <c r="F61" s="6">
        <f t="shared" si="2"/>
        <v>26.46</v>
      </c>
      <c r="G61" s="6"/>
      <c r="H61" s="6"/>
      <c r="I61" s="6"/>
    </row>
    <row r="62" spans="1:9" ht="12.75" customHeight="1">
      <c r="A62" s="6"/>
      <c r="B62" s="111" t="s">
        <v>181</v>
      </c>
      <c r="C62" s="6">
        <v>3.5823999999999998</v>
      </c>
      <c r="D62" s="6"/>
      <c r="E62" s="6">
        <v>2</v>
      </c>
      <c r="F62" s="6">
        <f t="shared" si="2"/>
        <v>7.1647999999999996</v>
      </c>
      <c r="G62" s="6"/>
      <c r="H62" s="6"/>
      <c r="I62" s="6"/>
    </row>
    <row r="63" spans="1:9" ht="12.75" customHeight="1">
      <c r="A63" s="6"/>
      <c r="B63" s="6" t="s">
        <v>182</v>
      </c>
      <c r="C63" s="6"/>
      <c r="D63" s="6"/>
      <c r="E63" s="6"/>
      <c r="F63" s="6"/>
      <c r="G63" s="6"/>
      <c r="H63" s="6"/>
      <c r="I63" s="6"/>
    </row>
    <row r="64" spans="1:9" ht="12.75" customHeight="1">
      <c r="A64" s="6"/>
      <c r="B64" s="111" t="s">
        <v>183</v>
      </c>
      <c r="C64" s="6">
        <v>0.47860000000000003</v>
      </c>
      <c r="D64" s="6"/>
      <c r="E64" s="6">
        <v>3</v>
      </c>
      <c r="F64" s="6">
        <f t="shared" ref="F64:F68" si="3">C64*E64</f>
        <v>1.4358</v>
      </c>
      <c r="G64" s="6"/>
      <c r="H64" s="6"/>
      <c r="I64" s="6"/>
    </row>
    <row r="65" spans="1:9" ht="12.75" customHeight="1">
      <c r="A65" s="6"/>
      <c r="B65" s="111" t="s">
        <v>184</v>
      </c>
      <c r="C65" s="6">
        <v>0.10150000000000001</v>
      </c>
      <c r="D65" s="6"/>
      <c r="E65" s="6">
        <v>4</v>
      </c>
      <c r="F65" s="6">
        <f t="shared" si="3"/>
        <v>0.40600000000000003</v>
      </c>
      <c r="G65" s="6"/>
      <c r="H65" s="6"/>
      <c r="I65" s="6"/>
    </row>
    <row r="66" spans="1:9" ht="12.75" customHeight="1">
      <c r="A66" s="6"/>
      <c r="B66" s="111" t="s">
        <v>185</v>
      </c>
      <c r="C66" s="6">
        <v>0.1925</v>
      </c>
      <c r="D66" s="6"/>
      <c r="E66" s="6">
        <v>3</v>
      </c>
      <c r="F66" s="6">
        <f t="shared" si="3"/>
        <v>0.57750000000000001</v>
      </c>
      <c r="G66" s="6"/>
      <c r="H66" s="6"/>
      <c r="I66" s="6"/>
    </row>
    <row r="67" spans="1:9" ht="12.75" customHeight="1">
      <c r="A67" s="6"/>
      <c r="B67" s="111" t="s">
        <v>186</v>
      </c>
      <c r="C67" s="6">
        <v>0.50319999999999998</v>
      </c>
      <c r="D67" s="6"/>
      <c r="E67" s="6">
        <v>1</v>
      </c>
      <c r="F67" s="6">
        <f t="shared" si="3"/>
        <v>0.50319999999999998</v>
      </c>
      <c r="G67" s="6"/>
      <c r="H67" s="6"/>
      <c r="I67" s="6"/>
    </row>
    <row r="68" spans="1:9" ht="12.75" customHeight="1">
      <c r="A68" s="6"/>
      <c r="B68" s="111" t="s">
        <v>187</v>
      </c>
      <c r="C68" s="6">
        <v>0.1784</v>
      </c>
      <c r="D68" s="6"/>
      <c r="E68" s="6">
        <v>1</v>
      </c>
      <c r="F68" s="6">
        <f t="shared" si="3"/>
        <v>0.1784</v>
      </c>
      <c r="G68" s="6"/>
      <c r="H68" s="6"/>
      <c r="I68" s="6"/>
    </row>
    <row r="69" spans="1:9" ht="12.75" customHeight="1">
      <c r="A69" s="6"/>
      <c r="B69" s="6" t="s">
        <v>188</v>
      </c>
      <c r="C69" s="6"/>
      <c r="D69" s="6"/>
      <c r="E69" s="6"/>
      <c r="F69" s="6"/>
      <c r="G69" s="6"/>
      <c r="H69" s="6"/>
      <c r="I69" s="6"/>
    </row>
    <row r="70" spans="1:9" ht="12.75" customHeight="1">
      <c r="A70" s="6"/>
      <c r="B70" s="111" t="s">
        <v>189</v>
      </c>
      <c r="C70" s="6">
        <v>3.3441000000000001</v>
      </c>
      <c r="D70" s="6"/>
      <c r="E70" s="6">
        <v>10</v>
      </c>
      <c r="F70" s="6">
        <f t="shared" ref="F70:F76" si="4">C70*E70</f>
        <v>33.441000000000003</v>
      </c>
      <c r="G70" s="6"/>
      <c r="H70" s="6"/>
      <c r="I70" s="6"/>
    </row>
    <row r="71" spans="1:9" ht="12.75" customHeight="1">
      <c r="A71" s="6"/>
      <c r="B71" s="111" t="s">
        <v>190</v>
      </c>
      <c r="C71" s="6">
        <v>2.6343999999999999</v>
      </c>
      <c r="D71" s="6"/>
      <c r="E71" s="6">
        <v>21</v>
      </c>
      <c r="F71" s="6">
        <f t="shared" si="4"/>
        <v>55.322399999999995</v>
      </c>
      <c r="G71" s="6"/>
      <c r="H71" s="6"/>
      <c r="I71" s="6"/>
    </row>
    <row r="72" spans="1:9" ht="12.75" customHeight="1">
      <c r="A72" s="6"/>
      <c r="B72" s="111" t="s">
        <v>191</v>
      </c>
      <c r="C72" s="6">
        <v>2.8302</v>
      </c>
      <c r="D72" s="6"/>
      <c r="E72" s="6">
        <v>16</v>
      </c>
      <c r="F72" s="6">
        <f t="shared" si="4"/>
        <v>45.283200000000001</v>
      </c>
      <c r="G72" s="6"/>
      <c r="H72" s="6"/>
      <c r="I72" s="6"/>
    </row>
    <row r="73" spans="1:9" ht="12.75" customHeight="1">
      <c r="A73" s="6"/>
      <c r="B73" s="111" t="s">
        <v>192</v>
      </c>
      <c r="C73" s="6">
        <v>2.7284000000000002</v>
      </c>
      <c r="D73" s="6"/>
      <c r="E73" s="6">
        <v>15</v>
      </c>
      <c r="F73" s="6">
        <f t="shared" si="4"/>
        <v>40.926000000000002</v>
      </c>
      <c r="G73" s="6"/>
      <c r="H73" s="6"/>
      <c r="I73" s="6"/>
    </row>
    <row r="74" spans="1:9" ht="12.75" customHeight="1">
      <c r="A74" s="6"/>
      <c r="B74" s="111" t="s">
        <v>193</v>
      </c>
      <c r="C74" s="6">
        <v>2.9763000000000002</v>
      </c>
      <c r="D74" s="6"/>
      <c r="E74" s="6">
        <v>13</v>
      </c>
      <c r="F74" s="6">
        <f t="shared" si="4"/>
        <v>38.691900000000004</v>
      </c>
      <c r="G74" s="6"/>
      <c r="H74" s="6"/>
      <c r="I74" s="6"/>
    </row>
    <row r="75" spans="1:9" ht="12.75" customHeight="1">
      <c r="A75" s="6"/>
      <c r="B75" s="111" t="s">
        <v>194</v>
      </c>
      <c r="C75" s="6">
        <v>2.8620000000000001</v>
      </c>
      <c r="D75" s="6"/>
      <c r="E75" s="6">
        <v>4</v>
      </c>
      <c r="F75" s="6">
        <f t="shared" si="4"/>
        <v>11.448</v>
      </c>
      <c r="G75" s="6"/>
      <c r="H75" s="6"/>
      <c r="I75" s="6"/>
    </row>
    <row r="76" spans="1:9" ht="12.75" customHeight="1">
      <c r="A76" s="6"/>
      <c r="B76" s="111" t="s">
        <v>195</v>
      </c>
      <c r="C76" s="6">
        <v>3.6080999999999999</v>
      </c>
      <c r="D76" s="6"/>
      <c r="E76" s="6">
        <v>6</v>
      </c>
      <c r="F76" s="6">
        <f t="shared" si="4"/>
        <v>21.648599999999998</v>
      </c>
      <c r="G76" s="6"/>
      <c r="H76" s="6"/>
      <c r="I76" s="6"/>
    </row>
    <row r="77" spans="1:9" ht="12.75" customHeight="1">
      <c r="A77" s="6"/>
      <c r="B77" s="6" t="s">
        <v>196</v>
      </c>
      <c r="C77" s="6"/>
      <c r="D77" s="6"/>
      <c r="E77" s="6"/>
      <c r="F77" s="6"/>
      <c r="G77" s="6"/>
      <c r="H77" s="6"/>
      <c r="I77" s="6"/>
    </row>
    <row r="78" spans="1:9" ht="12.75" customHeight="1">
      <c r="A78" s="6"/>
      <c r="B78" s="111" t="s">
        <v>197</v>
      </c>
      <c r="C78" s="6">
        <v>2.9468000000000001</v>
      </c>
      <c r="D78" s="6"/>
      <c r="E78" s="6">
        <v>11</v>
      </c>
      <c r="F78" s="6">
        <f t="shared" ref="F78:F84" si="5">C78*E78</f>
        <v>32.4148</v>
      </c>
      <c r="G78" s="6"/>
      <c r="H78" s="6"/>
      <c r="I78" s="6"/>
    </row>
    <row r="79" spans="1:9" ht="12.75" customHeight="1">
      <c r="A79" s="6"/>
      <c r="B79" s="111" t="s">
        <v>198</v>
      </c>
      <c r="C79" s="6">
        <v>2.8447</v>
      </c>
      <c r="D79" s="6"/>
      <c r="E79" s="6">
        <v>4</v>
      </c>
      <c r="F79" s="6">
        <f t="shared" si="5"/>
        <v>11.3788</v>
      </c>
      <c r="G79" s="6"/>
      <c r="H79" s="6"/>
      <c r="I79" s="6"/>
    </row>
    <row r="80" spans="1:9" ht="12.75" customHeight="1">
      <c r="A80" s="6"/>
      <c r="B80" s="111" t="s">
        <v>199</v>
      </c>
      <c r="C80" s="6">
        <v>3.3666999999999998</v>
      </c>
      <c r="D80" s="6"/>
      <c r="E80" s="6">
        <v>3</v>
      </c>
      <c r="F80" s="6">
        <f t="shared" si="5"/>
        <v>10.100099999999999</v>
      </c>
      <c r="G80" s="6"/>
      <c r="H80" s="6"/>
      <c r="I80" s="6"/>
    </row>
    <row r="81" spans="1:9" ht="12.75" customHeight="1">
      <c r="A81" s="6"/>
      <c r="B81" s="111" t="s">
        <v>200</v>
      </c>
      <c r="C81" s="6">
        <v>3.3732000000000002</v>
      </c>
      <c r="D81" s="6"/>
      <c r="E81" s="6">
        <v>1</v>
      </c>
      <c r="F81" s="6">
        <f t="shared" si="5"/>
        <v>3.3732000000000002</v>
      </c>
      <c r="G81" s="6"/>
      <c r="H81" s="6"/>
      <c r="I81" s="6"/>
    </row>
    <row r="82" spans="1:9" ht="12.75" customHeight="1">
      <c r="A82" s="6"/>
      <c r="B82" s="111" t="s">
        <v>201</v>
      </c>
      <c r="C82" s="6">
        <v>3.5830000000000002</v>
      </c>
      <c r="D82" s="6"/>
      <c r="E82" s="6">
        <v>5</v>
      </c>
      <c r="F82" s="6">
        <f t="shared" si="5"/>
        <v>17.914999999999999</v>
      </c>
      <c r="G82" s="6"/>
      <c r="H82" s="6"/>
      <c r="I82" s="6"/>
    </row>
    <row r="83" spans="1:9" ht="12.75" customHeight="1">
      <c r="A83" s="6"/>
      <c r="B83" s="111" t="s">
        <v>202</v>
      </c>
      <c r="C83" s="6">
        <v>3.0722999999999998</v>
      </c>
      <c r="D83" s="6"/>
      <c r="E83" s="6">
        <v>1</v>
      </c>
      <c r="F83" s="6">
        <f t="shared" si="5"/>
        <v>3.0722999999999998</v>
      </c>
      <c r="G83" s="6"/>
      <c r="H83" s="6"/>
      <c r="I83" s="6"/>
    </row>
    <row r="84" spans="1:9" ht="12.75" customHeight="1">
      <c r="A84" s="6"/>
      <c r="B84" s="111" t="s">
        <v>203</v>
      </c>
      <c r="C84" s="6">
        <v>3.7269000000000001</v>
      </c>
      <c r="D84" s="6"/>
      <c r="E84" s="6">
        <v>2</v>
      </c>
      <c r="F84" s="6">
        <f t="shared" si="5"/>
        <v>7.4538000000000002</v>
      </c>
      <c r="G84" s="6"/>
      <c r="H84" s="6"/>
      <c r="I84" s="6"/>
    </row>
    <row r="85" spans="1:9" ht="12.75" customHeight="1">
      <c r="A85" s="6"/>
      <c r="B85" s="15" t="s">
        <v>204</v>
      </c>
      <c r="C85" s="6"/>
      <c r="D85" s="15"/>
      <c r="E85" s="15">
        <f t="shared" ref="E85:F85" si="6">SUM(E25:E84)</f>
        <v>415</v>
      </c>
      <c r="F85" s="112">
        <f t="shared" si="6"/>
        <v>716.7734999999999</v>
      </c>
      <c r="G85" s="6"/>
      <c r="H85" s="6"/>
      <c r="I85" s="6"/>
    </row>
    <row r="86" spans="1:9" ht="12.75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12.75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12.75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12.75" customHeight="1">
      <c r="A89" s="7" t="s">
        <v>205</v>
      </c>
      <c r="B89" s="6"/>
      <c r="C89" s="6"/>
      <c r="D89" s="6"/>
      <c r="E89" s="6"/>
      <c r="F89" s="15"/>
      <c r="G89" s="6"/>
      <c r="H89" s="6"/>
      <c r="I89" s="6"/>
    </row>
    <row r="90" spans="1:9" ht="12.75" customHeight="1">
      <c r="A90" s="6"/>
      <c r="B90" s="15" t="s">
        <v>206</v>
      </c>
      <c r="C90" s="15" t="s">
        <v>207</v>
      </c>
      <c r="D90" s="15"/>
      <c r="E90" s="15" t="s">
        <v>208</v>
      </c>
      <c r="F90" s="6"/>
      <c r="G90" s="6"/>
      <c r="H90" s="6"/>
      <c r="I90" s="6"/>
    </row>
    <row r="91" spans="1:9" ht="12.75" customHeight="1">
      <c r="A91" s="6"/>
      <c r="B91" s="6"/>
      <c r="C91" s="36">
        <f>7322*2.2</f>
        <v>16108.400000000001</v>
      </c>
      <c r="D91" s="6"/>
      <c r="E91" s="99">
        <f>C91*1.1/2204.6</f>
        <v>8.037394538691828</v>
      </c>
      <c r="F91" s="6"/>
      <c r="G91" s="6"/>
      <c r="H91" s="6"/>
      <c r="I91" s="6"/>
    </row>
    <row r="92" spans="1:9" ht="12.7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2.75" customHeight="1">
      <c r="A93" s="6"/>
      <c r="B93" s="15" t="s">
        <v>209</v>
      </c>
      <c r="C93" s="15" t="s">
        <v>210</v>
      </c>
      <c r="D93" s="6"/>
      <c r="E93" s="15" t="s">
        <v>211</v>
      </c>
      <c r="F93" s="6"/>
      <c r="G93" s="6"/>
      <c r="H93" s="6" t="s">
        <v>57</v>
      </c>
      <c r="I93" s="36">
        <f>C91/(C91+C100)</f>
        <v>0.9578754578754578</v>
      </c>
    </row>
    <row r="94" spans="1:9" ht="12.75" customHeight="1">
      <c r="A94" s="113"/>
      <c r="B94" s="114" t="s">
        <v>212</v>
      </c>
      <c r="C94" s="115">
        <f>210*2.2</f>
        <v>462.00000000000006</v>
      </c>
      <c r="D94" s="106"/>
      <c r="E94" s="99">
        <f t="shared" ref="E94:E96" si="7">C94*1.1/2204.6</f>
        <v>0.23051800780186887</v>
      </c>
      <c r="F94" s="6"/>
      <c r="G94" s="6"/>
      <c r="H94" s="6" t="s">
        <v>61</v>
      </c>
      <c r="I94" s="6">
        <f>C100/(C91+C100)</f>
        <v>4.2124542124542121E-2</v>
      </c>
    </row>
    <row r="95" spans="1:9" ht="12.75" customHeight="1">
      <c r="A95" s="113"/>
      <c r="B95" s="114" t="s">
        <v>213</v>
      </c>
      <c r="C95" s="116">
        <f>52*2.2</f>
        <v>114.4</v>
      </c>
      <c r="D95" s="106"/>
      <c r="E95" s="99">
        <f t="shared" si="7"/>
        <v>5.7080649550938958E-2</v>
      </c>
      <c r="F95" s="6"/>
      <c r="G95" s="6"/>
      <c r="H95" s="6"/>
      <c r="I95" s="36"/>
    </row>
    <row r="96" spans="1:9" ht="12.75" customHeight="1">
      <c r="A96" s="113"/>
      <c r="B96" s="114" t="s">
        <v>214</v>
      </c>
      <c r="C96" s="116">
        <f>13*2.2</f>
        <v>28.6</v>
      </c>
      <c r="D96" s="106"/>
      <c r="E96" s="99">
        <f t="shared" si="7"/>
        <v>1.427016238773474E-2</v>
      </c>
      <c r="F96" s="6"/>
      <c r="G96" s="6"/>
      <c r="H96" s="6"/>
      <c r="I96" s="6"/>
    </row>
    <row r="97" spans="1:9" ht="12.75" customHeight="1">
      <c r="A97" s="113"/>
      <c r="B97" s="117"/>
      <c r="C97" s="116"/>
      <c r="D97" s="106"/>
      <c r="E97" s="99"/>
      <c r="F97" s="6"/>
      <c r="G97" s="6"/>
      <c r="H97" s="6"/>
      <c r="I97" s="6"/>
    </row>
    <row r="98" spans="1:9" ht="12.75" customHeight="1">
      <c r="A98" s="113"/>
      <c r="B98" s="117" t="s">
        <v>215</v>
      </c>
      <c r="C98" s="116">
        <f>47*2.2</f>
        <v>103.4</v>
      </c>
      <c r="D98" s="106"/>
      <c r="E98" s="99">
        <f>C98*1.1/2204.6</f>
        <v>5.1592125555656364E-2</v>
      </c>
      <c r="F98" s="6"/>
      <c r="G98" s="6"/>
      <c r="H98" s="6"/>
      <c r="I98" s="6"/>
    </row>
    <row r="99" spans="1:9" ht="12.75" customHeight="1">
      <c r="A99" s="6"/>
      <c r="B99" s="6"/>
      <c r="C99" s="36"/>
      <c r="D99" s="6"/>
      <c r="E99" s="6"/>
      <c r="F99" s="6"/>
      <c r="G99" s="6"/>
      <c r="H99" s="6"/>
      <c r="I99" s="6"/>
    </row>
    <row r="100" spans="1:9" ht="12.75" customHeight="1">
      <c r="A100" s="6"/>
      <c r="B100" s="6" t="s">
        <v>216</v>
      </c>
      <c r="C100" s="6">
        <f>SUM(C94:C98)</f>
        <v>708.40000000000009</v>
      </c>
      <c r="D100" s="6"/>
      <c r="E100" s="6"/>
      <c r="F100" s="6"/>
      <c r="G100" s="6"/>
      <c r="H100" s="6"/>
      <c r="I100" s="6"/>
    </row>
    <row r="101" spans="1:9" ht="12.7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2.7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2.7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2.75" customHeight="1">
      <c r="A104" s="7"/>
      <c r="B104" s="40" t="s">
        <v>67</v>
      </c>
      <c r="C104" s="40" t="s">
        <v>68</v>
      </c>
      <c r="D104" s="40" t="s">
        <v>69</v>
      </c>
      <c r="E104" s="6"/>
      <c r="F104" s="6"/>
      <c r="G104" s="6"/>
      <c r="H104" s="6"/>
      <c r="I104" s="6"/>
    </row>
    <row r="105" spans="1:9" ht="12.75" customHeight="1">
      <c r="A105" s="41" t="s">
        <v>70</v>
      </c>
      <c r="B105" s="118">
        <f>G6+F85+E91+G10+SUM(F16:F20)-SUM(E94:E98)</f>
        <v>818.15503263520736</v>
      </c>
      <c r="C105" s="119">
        <v>17</v>
      </c>
      <c r="D105" s="120">
        <f>B105*C105</f>
        <v>13908.635554798526</v>
      </c>
      <c r="E105" s="45"/>
      <c r="F105" s="6"/>
      <c r="G105" s="6"/>
      <c r="H105" s="6"/>
      <c r="I105" s="6"/>
    </row>
    <row r="106" spans="1:9" ht="12.75" customHeight="1"/>
    <row r="107" spans="1:9" ht="12.75" customHeight="1"/>
    <row r="108" spans="1:9" ht="12.75" customHeight="1"/>
    <row r="109" spans="1:9" ht="12.75" customHeight="1"/>
    <row r="110" spans="1:9" ht="12.75" customHeight="1"/>
    <row r="111" spans="1:9" ht="12.75" customHeight="1"/>
    <row r="112" spans="1:9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Events Assessment</vt:lpstr>
      <vt:lpstr>Details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Kaitlyn Brajcich</cp:lastModifiedBy>
  <dcterms:modified xsi:type="dcterms:W3CDTF">2024-01-16T20:16:22Z</dcterms:modified>
</cp:coreProperties>
</file>